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olors1.xml" ContentType="application/vnd.ms-office.chartcolorstyle+xml"/>
  <Override PartName="/xl/charts/style2.xml" ContentType="application/vnd.ms-office.chartstyle+xml"/>
  <Override PartName="/xl/charts/colors4.xml" ContentType="application/vnd.ms-office.chartcolorstyle+xml"/>
  <Override PartName="/xl/charts/chart3.xml" ContentType="application/vnd.openxmlformats-officedocument.drawingml.chart+xml"/>
  <Override PartName="/xl/charts/chart2.xml" ContentType="application/vnd.openxmlformats-officedocument.drawingml.chart+xml"/>
  <Override PartName="/xl/charts/colors2.xml" ContentType="application/vnd.ms-office.chartcolorstyle+xml"/>
  <Override PartName="/xl/charts/style3.xml" ContentType="application/vnd.ms-office.chartstyle+xml"/>
  <Override PartName="/xl/charts/chart4.xml" ContentType="application/vnd.openxmlformats-officedocument.drawingml.chart+xml"/>
  <Override PartName="/xl/charts/style1.xml" ContentType="application/vnd.ms-office.chartstyle+xml"/>
  <Override PartName="/xl/charts/colors3.xml" ContentType="application/vnd.ms-office.chartcolorstyle+xml"/>
  <Override PartName="/xl/charts/chart1.xml" ContentType="application/vnd.openxmlformats-officedocument.drawingml.chart+xml"/>
  <Override PartName="/xl/charts/style4.xml" ContentType="application/vnd.ms-office.chart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shboard" sheetId="1" state="visible" r:id="rId3"/>
    <sheet name="Stocks" sheetId="2" state="visible" r:id="rId4"/>
    <sheet name="Spreads" sheetId="3" state="visible" r:id="rId5"/>
    <sheet name="Options" sheetId="4" state="visible" r:id="rId6"/>
    <sheet name="Buy-Writes" sheetId="5" state="visible" r:id="rId7"/>
    <sheet name="Futures" sheetId="6" state="visible" r:id="rId8"/>
  </sheets>
  <definedNames>
    <definedName function="false" hidden="false" localSheetId="1" name="_xlnm.Print_Titles" vbProcedure="false">Stocks!$1:$29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<sst xmlns="http://schemas.openxmlformats.org/spreadsheetml/2006/main" count="382" uniqueCount="183">
  <si>
    <t xml:space="preserve">PRACTICAL INCOME INVESTING</t>
  </si>
  <si>
    <t xml:space="preserve">TRADING DASHBOARD</t>
  </si>
  <si>
    <t xml:space="preserve">Portfolio rollup across all books — Stocks · Spreads · Options · Buy-Writes · Futures</t>
  </si>
  <si>
    <t xml:space="preserve">  PORTFOLIO OVERVIEW</t>
  </si>
  <si>
    <t xml:space="preserve">TOTAL REALIZED P/L</t>
  </si>
  <si>
    <t xml:space="preserve">COMBINED WIN RATE</t>
  </si>
  <si>
    <t xml:space="preserve">TOTAL TRADES</t>
  </si>
  <si>
    <t xml:space="preserve">OPEN POSITIONS</t>
  </si>
  <si>
    <t xml:space="preserve">BEST SINGLE TRADE</t>
  </si>
  <si>
    <t xml:space="preserve">WORST SINGLE TRADE</t>
  </si>
  <si>
    <t xml:space="preserve">TOTAL CLOSED</t>
  </si>
  <si>
    <t xml:space="preserve">INCOME P/L</t>
  </si>
  <si>
    <t xml:space="preserve">DIRECTIONAL P/L</t>
  </si>
  <si>
    <t xml:space="preserve">  BY STRATEGY  —  realized P/L, win rate, and open positions per book</t>
  </si>
  <si>
    <t xml:space="preserve">STOCKS</t>
  </si>
  <si>
    <t xml:space="preserve">SPREADS</t>
  </si>
  <si>
    <t xml:space="preserve">OPTIONS</t>
  </si>
  <si>
    <t xml:space="preserve">BUY-WRITES</t>
  </si>
  <si>
    <t xml:space="preserve">FUTURES</t>
  </si>
  <si>
    <t xml:space="preserve">NET P/L</t>
  </si>
  <si>
    <t xml:space="preserve">WIN RATE</t>
  </si>
  <si>
    <t xml:space="preserve">TRADES</t>
  </si>
  <si>
    <t xml:space="preserve">AVG WIN</t>
  </si>
  <si>
    <t xml:space="preserve">AVG LOSS</t>
  </si>
  <si>
    <t xml:space="preserve">OPEN</t>
  </si>
  <si>
    <t xml:space="preserve">  CHARTS</t>
  </si>
  <si>
    <t xml:space="preserve">Strategy</t>
  </si>
  <si>
    <t xml:space="preserve">Net P/L</t>
  </si>
  <si>
    <t xml:space="preserve">Win Rate</t>
  </si>
  <si>
    <t xml:space="preserve">Trades</t>
  </si>
  <si>
    <t xml:space="preserve">Avg Win</t>
  </si>
  <si>
    <t xml:space="preserve">Avg Loss</t>
  </si>
  <si>
    <t xml:space="preserve">Stocks</t>
  </si>
  <si>
    <t xml:space="preserve">Spreads</t>
  </si>
  <si>
    <t xml:space="preserve">Options</t>
  </si>
  <si>
    <t xml:space="preserve">Buy-Writes</t>
  </si>
  <si>
    <t xml:space="preserve">Futures</t>
  </si>
  <si>
    <t xml:space="preserve">STOCKS JOURNAL</t>
  </si>
  <si>
    <t xml:space="preserve">Real positions. Real P/L. Real numbers.</t>
  </si>
  <si>
    <t xml:space="preserve">DASHBOARD</t>
  </si>
  <si>
    <t xml:space="preserve">TOTAL P/L</t>
  </si>
  <si>
    <t xml:space="preserve">REALIZED P/L</t>
  </si>
  <si>
    <t xml:space="preserve">UNREALIZED P/L</t>
  </si>
  <si>
    <t xml:space="preserve">TOTAL DIVIDENDS</t>
  </si>
  <si>
    <t xml:space="preserve">MARKET VALUE (OPEN)</t>
  </si>
  <si>
    <t xml:space="preserve">CLOSED POSITIONS</t>
  </si>
  <si>
    <t xml:space="preserve">AVG DAYS HELD</t>
  </si>
  <si>
    <t xml:space="preserve">BEST POSITION</t>
  </si>
  <si>
    <t xml:space="preserve">WORST POSITION</t>
  </si>
  <si>
    <t xml:space="preserve">BY TICKER  —  type tickers in either column and the stats fill in</t>
  </si>
  <si>
    <t xml:space="preserve">PERFORMANCE</t>
  </si>
  <si>
    <t xml:space="preserve">TICKER</t>
  </si>
  <si>
    <t xml:space="preserve">POS</t>
  </si>
  <si>
    <t xml:space="preserve">SHARES</t>
  </si>
  <si>
    <t xml:space="preserve">AVG COST</t>
  </si>
  <si>
    <t xml:space="preserve">MKT VAL</t>
  </si>
  <si>
    <t xml:space="preserve">STAT  •  VALUE</t>
  </si>
  <si>
    <t xml:space="preserve">Expectancy / position</t>
  </si>
  <si>
    <t xml:space="preserve">Profit factor</t>
  </si>
  <si>
    <t xml:space="preserve">Largest win</t>
  </si>
  <si>
    <t xml:space="preserve">Largest loss</t>
  </si>
  <si>
    <t xml:space="preserve">Total dividends</t>
  </si>
  <si>
    <t xml:space="preserve">Avg days held</t>
  </si>
  <si>
    <t xml:space="preserve">Avg position size</t>
  </si>
  <si>
    <t xml:space="preserve">Largest position</t>
  </si>
  <si>
    <t xml:space="preserve">HOLDINGS LOG  —  stocks, ETFs, any shares you buy.  Enter trades starting on row 30.</t>
  </si>
  <si>
    <t xml:space="preserve">#</t>
  </si>
  <si>
    <t xml:space="preserve">CURRENT</t>
  </si>
  <si>
    <t xml:space="preserve">CLOSE</t>
  </si>
  <si>
    <t xml:space="preserve">STATUS</t>
  </si>
  <si>
    <t xml:space="preserve">DAYS HELD</t>
  </si>
  <si>
    <t xml:space="preserve">DIVIDENDS</t>
  </si>
  <si>
    <t xml:space="preserve">NOTES</t>
  </si>
  <si>
    <t xml:space="preserve">BUY DATE</t>
  </si>
  <si>
    <t xml:space="preserve">BUY PRICE</t>
  </si>
  <si>
    <t xml:space="preserve">FEES</t>
  </si>
  <si>
    <t xml:space="preserve">COST BASIS</t>
  </si>
  <si>
    <t xml:space="preserve">CUR PRICE</t>
  </si>
  <si>
    <t xml:space="preserve">MKT VALUE</t>
  </si>
  <si>
    <t xml:space="preserve">UNREAL $</t>
  </si>
  <si>
    <t xml:space="preserve">UNREAL %</t>
  </si>
  <si>
    <t xml:space="preserve">SELL DATE</t>
  </si>
  <si>
    <t xml:space="preserve">SELL PRICE</t>
  </si>
  <si>
    <t xml:space="preserve">PROCEEDS</t>
  </si>
  <si>
    <t xml:space="preserve">REAL $</t>
  </si>
  <si>
    <t xml:space="preserve">REAL %</t>
  </si>
  <si>
    <t xml:space="preserve">SPREAD JOURNAL</t>
  </si>
  <si>
    <t xml:space="preserve">Spreads, butterflies, condors, and other multi-leg option trades.</t>
  </si>
  <si>
    <t xml:space="preserve">  DASHBOARD</t>
  </si>
  <si>
    <t xml:space="preserve">AVG NET CREDIT</t>
  </si>
  <si>
    <t xml:space="preserve">AVG MAX RISK</t>
  </si>
  <si>
    <t xml:space="preserve">CLOSED</t>
  </si>
  <si>
    <t xml:space="preserve">AVG DTE AT OPEN</t>
  </si>
  <si>
    <t xml:space="preserve">BEST TRADE</t>
  </si>
  <si>
    <t xml:space="preserve">WORST TRADE</t>
  </si>
  <si>
    <t xml:space="preserve">  BY TICKER  —  type tickers in either column and the stats fill in</t>
  </si>
  <si>
    <t xml:space="preserve">  PERFORMANCE</t>
  </si>
  <si>
    <t xml:space="preserve">WINS</t>
  </si>
  <si>
    <t xml:space="preserve">WIN %</t>
  </si>
  <si>
    <t xml:space="preserve">AVG CREDIT</t>
  </si>
  <si>
    <t xml:space="preserve">AVG RISK</t>
  </si>
  <si>
    <t xml:space="preserve">Expectancy / trade</t>
  </si>
  <si>
    <t xml:space="preserve">Gross credit collected</t>
  </si>
  <si>
    <t xml:space="preserve">Avg days in trade</t>
  </si>
  <si>
    <t xml:space="preserve">Avg contracts</t>
  </si>
  <si>
    <t xml:space="preserve">Max risk exposed (open)</t>
  </si>
  <si>
    <t xml:space="preserve">  TRADE LOG  —  call spread, put spread, iron condor, or any combo.  Enter trades starting on row 30.</t>
  </si>
  <si>
    <t xml:space="preserve">DATE OPENED</t>
  </si>
  <si>
    <t xml:space="preserve">EXPIRY</t>
  </si>
  <si>
    <t xml:space="preserve">DTE</t>
  </si>
  <si>
    <t xml:space="preserve">CONTRACTS</t>
  </si>
  <si>
    <t xml:space="preserve">CALL SPREAD</t>
  </si>
  <si>
    <t xml:space="preserve">PUT SPREAD</t>
  </si>
  <si>
    <t xml:space="preserve">NET CREDIT ($)</t>
  </si>
  <si>
    <t xml:space="preserve">MAX RISK ($)</t>
  </si>
  <si>
    <t xml:space="preserve">CLOSE DATE</t>
  </si>
  <si>
    <t xml:space="preserve">CLOSE P/L ($)</t>
  </si>
  <si>
    <t xml:space="preserve">SHORT STRIKE</t>
  </si>
  <si>
    <t xml:space="preserve">CREDIT</t>
  </si>
  <si>
    <t xml:space="preserve">LONG STRIKE</t>
  </si>
  <si>
    <t xml:space="preserve">DEBIT</t>
  </si>
  <si>
    <t xml:space="preserve">OPTIONS JOURNAL</t>
  </si>
  <si>
    <t xml:space="preserve">Single-leg calls and puts — long and short.</t>
  </si>
  <si>
    <t xml:space="preserve">AVG PREMIUM</t>
  </si>
  <si>
    <t xml:space="preserve">AVG DTE</t>
  </si>
  <si>
    <t xml:space="preserve">AVG PREM</t>
  </si>
  <si>
    <t xml:space="preserve">AVG DAYS</t>
  </si>
  <si>
    <t xml:space="preserve">Gross realized P/L</t>
  </si>
  <si>
    <t xml:space="preserve">Open exposure ($)</t>
  </si>
  <si>
    <t xml:space="preserve">  TRADE LOG  —  single-leg calls and puts.  Enter trades starting on row 30.</t>
  </si>
  <si>
    <t xml:space="preserve">OPTION</t>
  </si>
  <si>
    <t xml:space="preserve">ENTRY</t>
  </si>
  <si>
    <t xml:space="preserve">CUR PREM</t>
  </si>
  <si>
    <t xml:space="preserve">CUR VAL ($)</t>
  </si>
  <si>
    <t xml:space="preserve">CLOSE PREM</t>
  </si>
  <si>
    <t xml:space="preserve">TYPE</t>
  </si>
  <si>
    <t xml:space="preserve">DIRECTION</t>
  </si>
  <si>
    <t xml:space="preserve">STRIKE</t>
  </si>
  <si>
    <t xml:space="preserve">PREMIUM</t>
  </si>
  <si>
    <t xml:space="preserve">COST ($)</t>
  </si>
  <si>
    <t xml:space="preserve">BUY-WRITE JOURNAL</t>
  </si>
  <si>
    <t xml:space="preserve">Covered calls written against long stock positions.</t>
  </si>
  <si>
    <t xml:space="preserve">AVG PREM YIELD</t>
  </si>
  <si>
    <t xml:space="preserve">AVG ANN RETURN</t>
  </si>
  <si>
    <t xml:space="preserve">AVG YIELD</t>
  </si>
  <si>
    <t xml:space="preserve">  TRADE LOG  —  covered calls.  Enter each call-write cycle starting on row 30.</t>
  </si>
  <si>
    <t xml:space="preserve">DATE</t>
  </si>
  <si>
    <t xml:space="preserve">STOCK</t>
  </si>
  <si>
    <t xml:space="preserve">COVERED CALL</t>
  </si>
  <si>
    <t xml:space="preserve">CLOSE TYPE</t>
  </si>
  <si>
    <t xml:space="preserve">EXIT PREM</t>
  </si>
  <si>
    <t xml:space="preserve">COMBINED P/L ($)</t>
  </si>
  <si>
    <t xml:space="preserve">PREM YIELD %</t>
  </si>
  <si>
    <t xml:space="preserve">ANN RETURN %</t>
  </si>
  <si>
    <t xml:space="preserve">ENTRY PREM</t>
  </si>
  <si>
    <t xml:space="preserve">CREDIT ($)</t>
  </si>
  <si>
    <t xml:space="preserve">FUTURES JOURNAL</t>
  </si>
  <si>
    <t xml:space="preserve">Equity index and commodity futures — ES, NQ, CL, GC, and more.</t>
  </si>
  <si>
    <t xml:space="preserve">TOTAL NET P/L</t>
  </si>
  <si>
    <t xml:space="preserve">AVG POINTS</t>
  </si>
  <si>
    <t xml:space="preserve">AVG NET/CONTRACT</t>
  </si>
  <si>
    <t xml:space="preserve">  BY UNDERLYING  —  type symbols in either column and the stats fill in</t>
  </si>
  <si>
    <t xml:space="preserve">SYMBOL</t>
  </si>
  <si>
    <t xml:space="preserve">AVG PTS</t>
  </si>
  <si>
    <t xml:space="preserve">AVG NET/CT</t>
  </si>
  <si>
    <t xml:space="preserve">Gross net P/L</t>
  </si>
  <si>
    <t xml:space="preserve">Avg R-multiple</t>
  </si>
  <si>
    <t xml:space="preserve">Avg contracts / trade</t>
  </si>
  <si>
    <t xml:space="preserve">  TRADE LOG  —  futures.  Enter MULT for each row (ES=50, NQ=20, MES=5, MNQ=2, CL=1000, GC=100).</t>
  </si>
  <si>
    <t xml:space="preserve">CONTRACT</t>
  </si>
  <si>
    <t xml:space="preserve">UNDERLYING</t>
  </si>
  <si>
    <t xml:space="preserve">POSITION</t>
  </si>
  <si>
    <t xml:space="preserve">PRICES</t>
  </si>
  <si>
    <t xml:space="preserve">POINTS</t>
  </si>
  <si>
    <t xml:space="preserve">GROSS P/L ($)</t>
  </si>
  <si>
    <t xml:space="preserve">FEES ($)</t>
  </si>
  <si>
    <t xml:space="preserve">NET P/L ($)</t>
  </si>
  <si>
    <t xml:space="preserve">$/CONTRACT</t>
  </si>
  <si>
    <t xml:space="preserve">RISK ($)</t>
  </si>
  <si>
    <t xml:space="preserve">R-MULTIPLE</t>
  </si>
  <si>
    <t xml:space="preserve">MULT</t>
  </si>
  <si>
    <t xml:space="preserve">STOP</t>
  </si>
  <si>
    <t xml:space="preserve">EXIT</t>
  </si>
</sst>
</file>

<file path=xl/styles.xml><?xml version="1.0" encoding="utf-8"?>
<styleSheet xmlns="http://schemas.openxmlformats.org/spreadsheetml/2006/main">
  <numFmts count="18">
    <numFmt numFmtId="164" formatCode="General"/>
    <numFmt numFmtId="165" formatCode="\$#,##0.00;[RED]&quot;($&quot;#,##0.00\);\$0"/>
    <numFmt numFmtId="166" formatCode="0.0%"/>
    <numFmt numFmtId="167" formatCode="#,##0"/>
    <numFmt numFmtId="168" formatCode="0%"/>
    <numFmt numFmtId="169" formatCode="\$#,##0"/>
    <numFmt numFmtId="170" formatCode="_(\$* #,##0.00_);_(\$* \(#,##0.00\);_(\$* \-??_);_(@_)"/>
    <numFmt numFmtId="171" formatCode="0.00"/>
    <numFmt numFmtId="172" formatCode="mm/dd/yyyy"/>
    <numFmt numFmtId="173" formatCode="0.00%"/>
    <numFmt numFmtId="174" formatCode="\$#,##0;\$0"/>
    <numFmt numFmtId="175" formatCode="\$#,##0.00;\$0"/>
    <numFmt numFmtId="176" formatCode="#,##0.0"/>
    <numFmt numFmtId="177" formatCode="#,##0.00"/>
    <numFmt numFmtId="178" formatCode="0.0\x"/>
    <numFmt numFmtId="179" formatCode="0.0"/>
    <numFmt numFmtId="180" formatCode="0.0%;[RED]\(0.0%\)"/>
    <numFmt numFmtId="181" formatCode="0.00\x"/>
  </numFmts>
  <fonts count="4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6"/>
      <color rgb="FFFFFFFF"/>
      <name val="Calibri"/>
      <family val="0"/>
      <charset val="1"/>
    </font>
    <font>
      <b val="true"/>
      <sz val="13"/>
      <color rgb="FF00C853"/>
      <name val="Calibri"/>
      <family val="0"/>
      <charset val="1"/>
    </font>
    <font>
      <sz val="9"/>
      <color rgb="FF9CA3AF"/>
      <name val="Calibri"/>
      <family val="0"/>
      <charset val="1"/>
    </font>
    <font>
      <b val="true"/>
      <sz val="11"/>
      <color rgb="FFFFFFFF"/>
      <name val="Calibri"/>
      <family val="0"/>
      <charset val="1"/>
    </font>
    <font>
      <b val="true"/>
      <sz val="9"/>
      <color rgb="FF9CA3AF"/>
      <name val="Calibri"/>
      <family val="0"/>
      <charset val="1"/>
    </font>
    <font>
      <b val="true"/>
      <sz val="20"/>
      <color rgb="FF00C853"/>
      <name val="Calibri"/>
      <family val="0"/>
      <charset val="1"/>
    </font>
    <font>
      <b val="true"/>
      <sz val="20"/>
      <color rgb="FFFFFFFF"/>
      <name val="Calibri"/>
      <family val="0"/>
      <charset val="1"/>
    </font>
    <font>
      <b val="true"/>
      <sz val="20"/>
      <color rgb="FFFFB800"/>
      <name val="Calibri"/>
      <family val="0"/>
      <charset val="1"/>
    </font>
    <font>
      <b val="true"/>
      <sz val="20"/>
      <color rgb="FFE63946"/>
      <name val="Calibri"/>
      <family val="0"/>
      <charset val="1"/>
    </font>
    <font>
      <b val="true"/>
      <sz val="11"/>
      <color rgb="FF00C853"/>
      <name val="Calibri"/>
      <family val="0"/>
      <charset val="1"/>
    </font>
    <font>
      <b val="true"/>
      <sz val="11"/>
      <color rgb="FFE63946"/>
      <name val="Calibri"/>
      <family val="0"/>
      <charset val="1"/>
    </font>
    <font>
      <b val="true"/>
      <sz val="11"/>
      <color rgb="FFFFB800"/>
      <name val="Calibri"/>
      <family val="0"/>
      <charset val="1"/>
    </font>
    <font>
      <b val="true"/>
      <sz val="8"/>
      <color rgb="FF9CA3AF"/>
      <name val="Calibri"/>
      <family val="0"/>
      <charset val="1"/>
    </font>
    <font>
      <sz val="8"/>
      <color rgb="FF9CA3AF"/>
      <name val="Calibri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  <font>
      <b val="true"/>
      <sz val="26"/>
      <color rgb="FFFFFFFF"/>
      <name val="Arial Black"/>
      <family val="0"/>
      <charset val="1"/>
    </font>
    <font>
      <b val="true"/>
      <sz val="13"/>
      <color rgb="FF00C853"/>
      <name val="Arial"/>
      <family val="0"/>
      <charset val="1"/>
    </font>
    <font>
      <i val="true"/>
      <sz val="9"/>
      <color rgb="FF9CA3AF"/>
      <name val="Arial"/>
      <family val="0"/>
      <charset val="1"/>
    </font>
    <font>
      <b val="true"/>
      <sz val="11"/>
      <color rgb="FFFFFFFF"/>
      <name val="Arial Black"/>
      <family val="0"/>
      <charset val="1"/>
    </font>
    <font>
      <b val="true"/>
      <sz val="9"/>
      <color rgb="FF9CA3AF"/>
      <name val="Arial"/>
      <family val="0"/>
      <charset val="1"/>
    </font>
    <font>
      <b val="true"/>
      <sz val="20"/>
      <color rgb="FF00C853"/>
      <name val="Arial Black"/>
      <family val="0"/>
      <charset val="1"/>
    </font>
    <font>
      <b val="true"/>
      <sz val="20"/>
      <color rgb="FFFFFFFF"/>
      <name val="Arial Black"/>
      <family val="0"/>
      <charset val="1"/>
    </font>
    <font>
      <b val="true"/>
      <sz val="20"/>
      <color rgb="FFFFB800"/>
      <name val="Arial Black"/>
      <family val="0"/>
      <charset val="1"/>
    </font>
    <font>
      <b val="true"/>
      <sz val="16"/>
      <color rgb="FF00C853"/>
      <name val="Arial Black"/>
      <family val="0"/>
      <charset val="1"/>
    </font>
    <font>
      <b val="true"/>
      <sz val="16"/>
      <color rgb="FFE63946"/>
      <name val="Arial Black"/>
      <family val="0"/>
      <charset val="1"/>
    </font>
    <font>
      <b val="true"/>
      <sz val="9"/>
      <color rgb="FFE5E7EB"/>
      <name val="Arial"/>
      <family val="0"/>
      <charset val="1"/>
    </font>
    <font>
      <b val="true"/>
      <sz val="10"/>
      <color rgb="FF1F4D80"/>
      <name val="Arial"/>
      <family val="0"/>
      <charset val="1"/>
    </font>
    <font>
      <sz val="10"/>
      <color rgb="FF1F2937"/>
      <name val="Arial"/>
      <family val="0"/>
      <charset val="1"/>
    </font>
    <font>
      <b val="true"/>
      <sz val="10"/>
      <color rgb="FF1F2937"/>
      <name val="Arial"/>
      <family val="0"/>
      <charset val="1"/>
    </font>
    <font>
      <b val="true"/>
      <sz val="11"/>
      <color rgb="FF00C853"/>
      <name val="Arial Black"/>
      <family val="0"/>
      <charset val="1"/>
    </font>
    <font>
      <b val="true"/>
      <sz val="11"/>
      <color rgb="FFE63946"/>
      <name val="Arial Black"/>
      <family val="0"/>
      <charset val="1"/>
    </font>
    <font>
      <b val="true"/>
      <sz val="11"/>
      <color rgb="FFFFB800"/>
      <name val="Arial Black"/>
      <family val="0"/>
      <charset val="1"/>
    </font>
    <font>
      <b val="true"/>
      <sz val="9"/>
      <color rgb="FFFFFFFF"/>
      <name val="Arial"/>
      <family val="0"/>
      <charset val="1"/>
    </font>
    <font>
      <sz val="9"/>
      <color rgb="FF9CA3A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color rgb="FFFFFFFF"/>
      <name val="Calibri"/>
      <family val="0"/>
      <charset val="1"/>
    </font>
    <font>
      <sz val="10"/>
      <color rgb="FF1F2937"/>
      <name val="Calibri"/>
      <family val="0"/>
      <charset val="1"/>
    </font>
    <font>
      <b val="true"/>
      <sz val="9"/>
      <color rgb="FFFFFFFF"/>
      <name val="Calibri"/>
      <family val="0"/>
      <charset val="1"/>
    </font>
    <font>
      <b val="true"/>
      <sz val="9"/>
      <color rgb="FFE5E7EB"/>
      <name val="Calibri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0D1117"/>
        <bgColor rgb="FF161B22"/>
      </patternFill>
    </fill>
    <fill>
      <patternFill patternType="solid">
        <fgColor rgb="FF161B22"/>
        <bgColor rgb="FF0D1117"/>
      </patternFill>
    </fill>
    <fill>
      <patternFill patternType="solid">
        <fgColor rgb="FF00701C"/>
        <bgColor rgb="FF007A3A"/>
      </patternFill>
    </fill>
    <fill>
      <patternFill patternType="solid">
        <fgColor rgb="FFF0F3F5"/>
        <bgColor rgb="FFE5E7EB"/>
      </patternFill>
    </fill>
    <fill>
      <patternFill patternType="solid">
        <fgColor rgb="FF1F4D80"/>
        <bgColor rgb="FF0066CC"/>
      </patternFill>
    </fill>
    <fill>
      <patternFill patternType="solid">
        <fgColor rgb="FF7A1F26"/>
        <bgColor rgb="FF800000"/>
      </patternFill>
    </fill>
    <fill>
      <patternFill patternType="solid">
        <fgColor rgb="FFFFFFFF"/>
        <bgColor rgb="FFF0F3F5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>
        <color rgb="FFE5E7EB"/>
      </left>
      <right style="thin">
        <color rgb="FFE5E7EB"/>
      </right>
      <top/>
      <bottom/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 style="thin">
        <color rgb="FFE5E7EB"/>
      </left>
      <right style="thin">
        <color rgb="FFE5E7EB"/>
      </right>
      <top/>
      <bottom style="medium">
        <color rgb="FF00C853"/>
      </bottom>
      <diagonal/>
    </border>
    <border diagonalUp="false" diagonalDown="false">
      <left/>
      <right/>
      <top/>
      <bottom style="medium">
        <color rgb="FF00C853"/>
      </bottom>
      <diagonal/>
    </border>
    <border diagonalUp="false" diagonalDown="false">
      <left/>
      <right style="thin">
        <color rgb="FF9CA3AF"/>
      </right>
      <top/>
      <bottom style="medium">
        <color rgb="FF00C853"/>
      </bottom>
      <diagonal/>
    </border>
    <border diagonalUp="false" diagonalDown="false">
      <left style="thin">
        <color rgb="FFE5E7EB"/>
      </left>
      <right style="thin">
        <color rgb="FF9CA3AF"/>
      </right>
      <top style="thin">
        <color rgb="FFE5E7EB"/>
      </top>
      <bottom style="thin">
        <color rgb="FFE5E7EB"/>
      </bottom>
      <diagonal/>
    </border>
    <border diagonalUp="false" diagonalDown="false">
      <left/>
      <right/>
      <top/>
      <bottom style="thin">
        <color rgb="FF1F2933"/>
      </bottom>
      <diagonal/>
    </border>
    <border diagonalUp="false" diagonalDown="false">
      <left/>
      <right/>
      <top/>
      <bottom style="thin">
        <color rgb="FF00C853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1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4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6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4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6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8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27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29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30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1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2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4" fillId="5" borderId="2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70" fontId="33" fillId="5" borderId="2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64" fontId="2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0" fontId="35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36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24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4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0" fontId="37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4" fillId="3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2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4" fillId="4" borderId="1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3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6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7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8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9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3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5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39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4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3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34" fillId="8" borderId="2" xfId="0" applyFont="true" applyBorder="true" applyAlignment="true" applyProtection="false">
      <alignment horizontal="right" vertical="center" textRotation="0" wrapText="true" indent="1" shrinkToFit="false"/>
      <protection locked="true" hidden="false"/>
    </xf>
    <xf numFmtId="170" fontId="34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3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8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3" fillId="8" borderId="2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21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6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4" fontId="27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28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3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0" fillId="3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3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1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3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34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9" fontId="33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5" fillId="3" borderId="7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5" fontId="35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36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24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24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4" fontId="35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24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6" fontId="24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4" fontId="37" fillId="3" borderId="7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24" fillId="4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1" fillId="2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33" fillId="5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7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33" fillId="5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5" fontId="33" fillId="5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3" fillId="5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2" fontId="33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7" fontId="33" fillId="8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7" fontId="33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33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1" fontId="33" fillId="8" borderId="6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5" fontId="33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75" fontId="33" fillId="8" borderId="2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33" fillId="8" borderId="2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71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2" fillId="3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3" fillId="5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6" fontId="4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4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1" fontId="4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4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8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9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5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5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43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3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0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3" fillId="5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7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43" fillId="5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81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9" fontId="15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5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81" fontId="43" fillId="5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8">
    <dxf>
      <font>
        <name val="Arial"/>
        <charset val="1"/>
        <family val="0"/>
        <b val="1"/>
        <color rgb="FF007A3A"/>
        <sz val="10"/>
      </font>
    </dxf>
    <dxf>
      <font>
        <name val="Arial"/>
        <charset val="1"/>
        <family val="0"/>
        <b val="1"/>
        <color rgb="FFE63946"/>
        <sz val="10"/>
      </font>
    </dxf>
    <dxf>
      <font>
        <name val="Arial"/>
        <charset val="1"/>
        <family val="0"/>
        <b val="1"/>
        <color rgb="FFFFB800"/>
        <sz val="10"/>
      </font>
    </dxf>
    <dxf>
      <font>
        <name val="Arial"/>
        <charset val="1"/>
        <family val="0"/>
        <b val="1"/>
        <color rgb="FF006100"/>
        <sz val="10"/>
      </font>
      <fill>
        <patternFill>
          <bgColor rgb="FFC6EFCE"/>
        </patternFill>
      </fill>
    </dxf>
    <dxf>
      <font>
        <name val="Arial"/>
        <charset val="1"/>
        <family val="0"/>
        <b val="1"/>
        <color rgb="FF9C0006"/>
        <sz val="10"/>
      </font>
      <fill>
        <patternFill>
          <bgColor rgb="FFFFC7CE"/>
        </patternFill>
      </fill>
    </dxf>
    <dxf>
      <font>
        <name val="Arial"/>
        <charset val="1"/>
        <family val="0"/>
        <b val="1"/>
        <color rgb="FFFFFFFF"/>
        <sz val="10"/>
      </font>
      <fill>
        <patternFill>
          <bgColor rgb="FF00C853"/>
        </patternFill>
      </fill>
    </dxf>
    <dxf>
      <font>
        <name val="Arial"/>
        <charset val="1"/>
        <family val="0"/>
        <b val="1"/>
        <color rgb="FFFFFFFF"/>
        <sz val="10"/>
      </font>
      <fill>
        <patternFill>
          <bgColor rgb="FFE63946"/>
        </patternFill>
      </fill>
    </dxf>
    <dxf>
      <font>
        <name val="Arial"/>
        <charset val="1"/>
        <family val="0"/>
        <b val="1"/>
        <color rgb="FF0D1117"/>
        <sz val="10"/>
      </font>
      <fill>
        <patternFill>
          <bgColor rgb="FFFFB8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701C"/>
      <rgbColor rgb="FF000080"/>
      <rgbColor rgb="FF808000"/>
      <rgbColor rgb="FF800080"/>
      <rgbColor rgb="FF007A3A"/>
      <rgbColor rgb="FFB3B3B3"/>
      <rgbColor rgb="FF4F81BD"/>
      <rgbColor rgb="FF9999FF"/>
      <rgbColor rgb="FFC0504D"/>
      <rgbColor rgb="FFF0F3F5"/>
      <rgbColor rgb="FFE5E7EB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610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4BACC6"/>
      <rgbColor rgb="FF9BBB59"/>
      <rgbColor rgb="FFFFB800"/>
      <rgbColor rgb="FFFF9900"/>
      <rgbColor rgb="FFFF6600"/>
      <rgbColor rgb="FF8064A2"/>
      <rgbColor rgb="FF9CA3AF"/>
      <rgbColor rgb="FF0D1117"/>
      <rgbColor rgb="FF00C853"/>
      <rgbColor rgb="FF161B22"/>
      <rgbColor rgb="FF1F2937"/>
      <rgbColor rgb="FF7A1F26"/>
      <rgbColor rgb="FFE63946"/>
      <rgbColor rgb="FF1F4D80"/>
      <rgbColor rgb="FF1F29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_rels/chart2.xml.rels><?xml version="1.0" encoding="UTF-8"?>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
</Relationships>
</file>

<file path=xl/charts/_rels/chart3.xml.rels><?xml version="1.0" encoding="UTF-8"?>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
</Relationships>
</file>

<file path=xl/charts/_rels/chart4.xml.rels><?xml version="1.0" encoding="UTF-8"?>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Net P/L by Strategy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Dashboard!B55</c:f>
              <c:strCache>
                <c:ptCount val="1"/>
                <c:pt idx="0">
                  <c:v>Net P/L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Dashboard!$A$56:$A$60</c:f>
              <c:strCache>
                <c:ptCount val="5"/>
                <c:pt idx="0">
                  <c:v>Stocks</c:v>
                </c:pt>
                <c:pt idx="1">
                  <c:v>Spreads</c:v>
                </c:pt>
                <c:pt idx="2">
                  <c:v>Options</c:v>
                </c:pt>
                <c:pt idx="3">
                  <c:v>Buy-Writes</c:v>
                </c:pt>
                <c:pt idx="4">
                  <c:v>Futures</c:v>
                </c:pt>
              </c:strCache>
            </c:strRef>
          </c:cat>
          <c:val>
            <c:numRef>
              <c:f>Dashboard!$B$56:$B$60</c:f>
              <c:numCache>
                <c:formatCode>\$#,##0.00;[RED]"($"#,##0.00\);\$0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14272998"/>
        <c:axId val="95791185"/>
      </c:barChart>
      <c:catAx>
        <c:axId val="14272998"/>
        <c:scaling>
          <c:orientation val="minMax"/>
        </c:scaling>
        <c:delete val="0"/>
        <c:axPos val="b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P&amp;L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95791185"/>
        <c:crosses val="autoZero"/>
        <c:auto val="1"/>
        <c:lblAlgn val="ctr"/>
        <c:lblOffset val="100"/>
        <c:noMultiLvlLbl val="0"/>
      </c:catAx>
      <c:valAx>
        <c:axId val="9579118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Strategy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[RED]&quot;($&quot;#,##0.00\);\$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4272998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Trade Count by Strategy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Dashboard!D55</c:f>
              <c:strCache>
                <c:ptCount val="1"/>
                <c:pt idx="0">
                  <c:v>Trades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solidFill>
                  <a:srgbClr val="000000"/>
                </a:solidFill>
              </a:ln>
            </c:spPr>
          </c:dPt>
          <c:dPt>
            <c:idx val="1"/>
            <c:spPr>
              <a:solidFill>
                <a:srgbClr val="C0504D"/>
              </a:solidFill>
              <a:ln w="0">
                <a:solidFill>
                  <a:srgbClr val="000000"/>
                </a:solidFill>
              </a:ln>
            </c:spPr>
          </c:dPt>
          <c:dPt>
            <c:idx val="2"/>
            <c:spPr>
              <a:solidFill>
                <a:srgbClr val="9BBB59"/>
              </a:solidFill>
              <a:ln w="0">
                <a:solidFill>
                  <a:srgbClr val="000000"/>
                </a:solidFill>
              </a:ln>
            </c:spPr>
          </c:dPt>
          <c:dPt>
            <c:idx val="3"/>
            <c:spPr>
              <a:solidFill>
                <a:srgbClr val="8064A2"/>
              </a:solidFill>
              <a:ln w="0">
                <a:solidFill>
                  <a:srgbClr val="000000"/>
                </a:solidFill>
              </a:ln>
            </c:spPr>
          </c:dPt>
          <c:dPt>
            <c:idx val="4"/>
            <c:spPr>
              <a:solidFill>
                <a:srgbClr val="4BACC6"/>
              </a:solidFill>
              <a:ln w="0">
                <a:solidFill>
                  <a:srgbClr val="000000"/>
                </a:solidFill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4"/>
              <c:txPr>
                <a:bodyPr wrap="none"/>
                <a:lstStyle/>
                <a:p>
                  <a:pPr>
                    <a:defRPr sz="1000" b="0" u="none" strike="noStrike">
                      <a:uFillTx/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</c:dLbls>
          <c:cat>
            <c:strRef>
              <c:f>Dashboard!$A$56:$A$60</c:f>
              <c:strCache>
                <c:ptCount val="5"/>
                <c:pt idx="0">
                  <c:v>Stocks</c:v>
                </c:pt>
                <c:pt idx="1">
                  <c:v>Spreads</c:v>
                </c:pt>
                <c:pt idx="2">
                  <c:v>Options</c:v>
                </c:pt>
                <c:pt idx="3">
                  <c:v>Buy-Writes</c:v>
                </c:pt>
                <c:pt idx="4">
                  <c:v>Futures</c:v>
                </c:pt>
              </c:strCache>
            </c:strRef>
          </c:cat>
          <c:val>
            <c:numRef>
              <c:f>Dashboard!$D$56:$D$60</c:f>
              <c:numCache>
                <c:formatCode>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firstSliceAng val="0"/>
      </c:pieChart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Win Rate by Strategy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Dashboard!C55</c:f>
              <c:strCache>
                <c:ptCount val="1"/>
                <c:pt idx="0">
                  <c:v>Win Rate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Dashboard!$A$56:$A$60</c:f>
              <c:strCache>
                <c:ptCount val="5"/>
                <c:pt idx="0">
                  <c:v>Stocks</c:v>
                </c:pt>
                <c:pt idx="1">
                  <c:v>Spreads</c:v>
                </c:pt>
                <c:pt idx="2">
                  <c:v>Options</c:v>
                </c:pt>
                <c:pt idx="3">
                  <c:v>Buy-Writes</c:v>
                </c:pt>
                <c:pt idx="4">
                  <c:v>Futures</c:v>
                </c:pt>
              </c:strCache>
            </c:strRef>
          </c:cat>
          <c:val>
            <c:numRef>
              <c:f>Dashboard!$C$56:$C$60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75944746"/>
        <c:axId val="50356605"/>
      </c:barChart>
      <c:catAx>
        <c:axId val="75944746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Strategy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50356605"/>
        <c:crosses val="autoZero"/>
        <c:auto val="1"/>
        <c:lblAlgn val="ctr"/>
        <c:lblOffset val="100"/>
        <c:noMultiLvlLbl val="0"/>
      </c:catAx>
      <c:valAx>
        <c:axId val="50356605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Win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7594474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10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Avg Win vs Avg Loss by Strategy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Dashboard!E55</c:f>
              <c:strCache>
                <c:ptCount val="1"/>
                <c:pt idx="0">
                  <c:v>Avg Win</c:v>
                </c:pt>
              </c:strCache>
            </c:strRef>
          </c:tx>
          <c:spPr>
            <a:solidFill>
              <a:srgbClr val="4F81B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Dashboard!$A$56:$A$60</c:f>
              <c:strCache>
                <c:ptCount val="5"/>
                <c:pt idx="0">
                  <c:v>Stocks</c:v>
                </c:pt>
                <c:pt idx="1">
                  <c:v>Spreads</c:v>
                </c:pt>
                <c:pt idx="2">
                  <c:v>Options</c:v>
                </c:pt>
                <c:pt idx="3">
                  <c:v>Buy-Writes</c:v>
                </c:pt>
                <c:pt idx="4">
                  <c:v>Futures</c:v>
                </c:pt>
              </c:strCache>
            </c:strRef>
          </c:cat>
          <c:val>
            <c:numRef>
              <c:f>Dashboard!$E$56:$E$60</c:f>
              <c:numCache>
                <c:formatCode>\$#,##0.00;[RED]"($"#,##0.00\);\$0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"/>
          <c:order val="1"/>
          <c:tx>
            <c:strRef>
              <c:f>Dashboard!F55</c:f>
              <c:strCache>
                <c:ptCount val="1"/>
                <c:pt idx="0">
                  <c:v>Avg Loss</c:v>
                </c:pt>
              </c:strCache>
            </c:strRef>
          </c:tx>
          <c:spPr>
            <a:solidFill>
              <a:srgbClr val="C0504D"/>
            </a:solidFill>
            <a:ln w="0">
              <a:solidFill>
                <a:srgbClr val="000000"/>
              </a:solidFill>
            </a:ln>
          </c:spPr>
          <c:invertIfNegative val="0"/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Dashboard!$A$56:$A$60</c:f>
              <c:strCache>
                <c:ptCount val="5"/>
                <c:pt idx="0">
                  <c:v>Stocks</c:v>
                </c:pt>
                <c:pt idx="1">
                  <c:v>Spreads</c:v>
                </c:pt>
                <c:pt idx="2">
                  <c:v>Options</c:v>
                </c:pt>
                <c:pt idx="3">
                  <c:v>Buy-Writes</c:v>
                </c:pt>
                <c:pt idx="4">
                  <c:v>Futures</c:v>
                </c:pt>
              </c:strCache>
            </c:strRef>
          </c:cat>
          <c:val>
            <c:numRef>
              <c:f>Dashboard!$F$56:$F$60</c:f>
              <c:numCache>
                <c:formatCode>\$#,##0.00;[RED]"($"#,##0.00\);\$0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gapWidth val="150"/>
        <c:overlap val="0"/>
        <c:axId val="11850759"/>
        <c:axId val="27845345"/>
      </c:barChart>
      <c:catAx>
        <c:axId val="11850759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Strategy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27845345"/>
        <c:crosses val="autoZero"/>
        <c:auto val="1"/>
        <c:lblAlgn val="ctr"/>
        <c:lblOffset val="100"/>
        <c:noMultiLvlLbl val="0"/>
      </c:catAx>
      <c:valAx>
        <c:axId val="27845345"/>
        <c:scaling>
          <c:orientation val="minMax"/>
        </c:scaling>
        <c:delete val="0"/>
        <c:axPos val="l"/>
        <c:majorGridlines>
          <c:spPr>
            <a:ln w="0">
              <a:solidFill>
                <a:srgbClr val="B3B3B3"/>
              </a:solidFill>
            </a:ln>
          </c:spPr>
        </c:majorGridlines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$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[RED]&quot;($&quot;#,##0.00\);\$0" sourceLinked="1"/>
        <c:majorTickMark val="none"/>
        <c:minorTickMark val="none"/>
        <c:tickLblPos val="nextTo"/>
        <c:spPr>
          <a:ln w="0">
            <a:solidFill>
              <a:srgbClr val="B3B3B3"/>
            </a:solidFill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</a:p>
        </c:txPr>
        <c:crossAx val="11850759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2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3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charts/style4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23</xdr:row>
      <xdr:rowOff>0</xdr:rowOff>
    </xdr:from>
    <xdr:to>
      <xdr:col>6</xdr:col>
      <xdr:colOff>660240</xdr:colOff>
      <xdr:row>40</xdr:row>
      <xdr:rowOff>1080</xdr:rowOff>
    </xdr:to>
    <xdr:graphicFrame>
      <xdr:nvGraphicFramePr>
        <xdr:cNvPr id="1" name="Chart 1"/>
        <xdr:cNvGraphicFramePr/>
      </xdr:nvGraphicFramePr>
      <xdr:xfrm>
        <a:off x="0" y="5667480"/>
        <a:ext cx="46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0</xdr:colOff>
      <xdr:row>23</xdr:row>
      <xdr:rowOff>0</xdr:rowOff>
    </xdr:from>
    <xdr:to>
      <xdr:col>17</xdr:col>
      <xdr:colOff>660240</xdr:colOff>
      <xdr:row>40</xdr:row>
      <xdr:rowOff>1080</xdr:rowOff>
    </xdr:to>
    <xdr:graphicFrame>
      <xdr:nvGraphicFramePr>
        <xdr:cNvPr id="2" name="Chart 2"/>
        <xdr:cNvGraphicFramePr/>
      </xdr:nvGraphicFramePr>
      <xdr:xfrm>
        <a:off x="7369200" y="5667480"/>
        <a:ext cx="46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39</xdr:row>
      <xdr:rowOff>0</xdr:rowOff>
    </xdr:from>
    <xdr:to>
      <xdr:col>6</xdr:col>
      <xdr:colOff>660240</xdr:colOff>
      <xdr:row>56</xdr:row>
      <xdr:rowOff>58320</xdr:rowOff>
    </xdr:to>
    <xdr:graphicFrame>
      <xdr:nvGraphicFramePr>
        <xdr:cNvPr id="3" name="Chart 3"/>
        <xdr:cNvGraphicFramePr/>
      </xdr:nvGraphicFramePr>
      <xdr:xfrm>
        <a:off x="0" y="8715240"/>
        <a:ext cx="46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0</xdr:colOff>
      <xdr:row>39</xdr:row>
      <xdr:rowOff>0</xdr:rowOff>
    </xdr:from>
    <xdr:to>
      <xdr:col>17</xdr:col>
      <xdr:colOff>660240</xdr:colOff>
      <xdr:row>56</xdr:row>
      <xdr:rowOff>58320</xdr:rowOff>
    </xdr:to>
    <xdr:graphicFrame>
      <xdr:nvGraphicFramePr>
        <xdr:cNvPr id="4" name="Chart 4"/>
        <xdr:cNvGraphicFramePr/>
      </xdr:nvGraphicFramePr>
      <xdr:xfrm>
        <a:off x="7369200" y="8715240"/>
        <a:ext cx="4679640" cy="32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6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0" min="1" style="0" width="9.51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3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9.75" hidden="false" customHeight="true" outlineLevel="0" collapsed="false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customFormat="false" ht="21.75" hidden="false" customHeight="true" outlineLevel="0" collapsed="false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15.75" hidden="false" customHeight="true" outlineLevel="0" collapsed="false">
      <c r="A6" s="6" t="s">
        <v>4</v>
      </c>
      <c r="B6" s="6"/>
      <c r="C6" s="6"/>
      <c r="D6" s="6"/>
      <c r="E6" s="6"/>
      <c r="F6" s="6" t="s">
        <v>5</v>
      </c>
      <c r="G6" s="6"/>
      <c r="H6" s="6"/>
      <c r="I6" s="6"/>
      <c r="J6" s="6"/>
      <c r="K6" s="6" t="s">
        <v>6</v>
      </c>
      <c r="L6" s="6"/>
      <c r="M6" s="6"/>
      <c r="N6" s="6"/>
      <c r="O6" s="6"/>
      <c r="P6" s="6" t="s">
        <v>7</v>
      </c>
      <c r="Q6" s="6"/>
      <c r="R6" s="6"/>
      <c r="S6" s="6"/>
      <c r="T6" s="6"/>
    </row>
    <row r="7" customFormat="false" ht="21.75" hidden="false" customHeight="true" outlineLevel="0" collapsed="false">
      <c r="A7" s="7" t="n">
        <f aca="false">IFERROR(SUMIFS(Stocks!$O$30:$O$229,Stocks!$Q$30:$Q$229,"Closed")+SUMIFS(Spreads!$S$30:$S$229,Spreads!$Q$30:$Q$229,"Won")+SUMIFS(Spreads!$S$30:$S$229,Spreads!$Q$30:$Q$229,"Lost")+SUMIFS(Options!$R$30:$R$229,Options!$S$30:$S$229,"Won")+SUMIFS(Options!$R$30:$R$229,Options!$S$30:$S$229,"Lost")+SUMIFS('Buy-Writes'!$P$30:$P$229,'Buy-Writes'!$S$30:$S$229,"Won")+SUMIFS('Buy-Writes'!$P$30:$P$229,'Buy-Writes'!$S$30:$S$229,"Lost")+SUMIFS(Futures!$N$30:$N$229,Futures!$S$30:$S$229,"Won")+SUMIFS(Futures!$N$30:$N$229,Futures!$S$30:$S$229,"Lost"),0)</f>
        <v>0</v>
      </c>
      <c r="B7" s="7"/>
      <c r="C7" s="7"/>
      <c r="D7" s="7"/>
      <c r="E7" s="7"/>
      <c r="F7" s="8" t="n">
        <f aca="false">IFERROR((COUNTIFS(Stocks!$Q$30:$Q$229,"Closed",Stocks!$O$30:$O$229,"&gt;0")+COUNTIF(Spreads!$Q$30:$Q$229,"Won")+COUNTIF(Options!$S$30:$S$229,"Won")+COUNTIF('Buy-Writes'!$S$30:$S$229,"Won")+COUNTIF(Futures!$S$30:$S$229,"Won"))/(COUNTIF(Stocks!$Q$30:$Q$229,"Closed")+COUNTIF(Spreads!$Q$30:$Q$229,"Won")+COUNTIF(Spreads!$Q$30:$Q$229,"Lost")+COUNTIF(Options!$S$30:$S$229,"Won")+COUNTIF(Options!$S$30:$S$229,"Lost")+COUNTIF('Buy-Writes'!$S$30:$S$229,"Won")+COUNTIF('Buy-Writes'!$S$30:$S$229,"Lost")+COUNTIF(Futures!$S$30:$S$229,"Won")+COUNTIF(Futures!$S$30:$S$229,"Lost")),0)</f>
        <v>0</v>
      </c>
      <c r="G7" s="8"/>
      <c r="H7" s="8"/>
      <c r="I7" s="8"/>
      <c r="J7" s="8"/>
      <c r="K7" s="9" t="n">
        <f aca="false">COUNTA(Stocks!$B$30:$B$229)+COUNTA(Spreads!$C$30:$C$229)+COUNTA(Options!$C$30:$C$229)+COUNTA('Buy-Writes'!$C$30:$C$229)+COUNTA(Futures!$C$30:$C$229)</f>
        <v>0</v>
      </c>
      <c r="L7" s="9"/>
      <c r="M7" s="9"/>
      <c r="N7" s="9"/>
      <c r="O7" s="9"/>
      <c r="P7" s="10" t="n">
        <f aca="false">COUNTIF(Stocks!$Q$30:$Q$229,"Open")+COUNTIF(Spreads!$Q$30:$Q$229,"Open")+COUNTIF(Options!$S$30:$S$229,"Open")+COUNTIF('Buy-Writes'!$S$30:$S$229,"Open")+COUNTIF(Futures!$S$30:$S$229,"Open")</f>
        <v>0</v>
      </c>
      <c r="Q7" s="10"/>
      <c r="R7" s="10"/>
      <c r="S7" s="10"/>
      <c r="T7" s="10"/>
    </row>
    <row r="8" customFormat="false" ht="21.75" hidden="false" customHeight="true" outlineLevel="0" collapsed="false">
      <c r="A8" s="7"/>
      <c r="B8" s="7"/>
      <c r="C8" s="7"/>
      <c r="D8" s="7"/>
      <c r="E8" s="7"/>
      <c r="F8" s="8"/>
      <c r="G8" s="8"/>
      <c r="H8" s="8"/>
      <c r="I8" s="8"/>
      <c r="J8" s="8"/>
      <c r="K8" s="9"/>
      <c r="L8" s="9"/>
      <c r="M8" s="9"/>
      <c r="N8" s="9"/>
      <c r="O8" s="9"/>
      <c r="P8" s="10"/>
      <c r="Q8" s="10"/>
      <c r="R8" s="10"/>
      <c r="S8" s="10"/>
      <c r="T8" s="10"/>
    </row>
    <row r="9" customFormat="false" ht="9.75" hidden="false" customHeight="true" outlineLevel="0" collapsed="false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customFormat="false" ht="15.75" hidden="false" customHeight="true" outlineLevel="0" collapsed="false">
      <c r="A10" s="6" t="s">
        <v>8</v>
      </c>
      <c r="B10" s="6"/>
      <c r="C10" s="6"/>
      <c r="D10" s="6"/>
      <c r="E10" s="6" t="s">
        <v>9</v>
      </c>
      <c r="F10" s="6"/>
      <c r="G10" s="6"/>
      <c r="H10" s="6"/>
      <c r="I10" s="6" t="s">
        <v>10</v>
      </c>
      <c r="J10" s="6"/>
      <c r="K10" s="6"/>
      <c r="L10" s="6"/>
      <c r="M10" s="6" t="s">
        <v>11</v>
      </c>
      <c r="N10" s="6"/>
      <c r="O10" s="6"/>
      <c r="P10" s="6"/>
      <c r="Q10" s="6" t="s">
        <v>12</v>
      </c>
      <c r="R10" s="6"/>
      <c r="S10" s="6"/>
      <c r="T10" s="6"/>
    </row>
    <row r="11" customFormat="false" ht="21.75" hidden="false" customHeight="true" outlineLevel="0" collapsed="false">
      <c r="A11" s="7" t="n">
        <f aca="false">IFERROR(MAX(IFERROR(maxifs(Stocks!$O$30:$O$229,Stocks!$Q$30:$Q$229,"Closed"),0),IFERROR(maxifs(Spreads!$S$30:$S$229,Spreads!$Q$30:$Q$229,"Won"),0),IFERROR(maxifs(Options!$R$30:$R$229,Options!$S$30:$S$229,"Won"),0),IFERROR(maxifs('Buy-Writes'!$P$30:$P$229,'Buy-Writes'!$S$30:$S$229,"Won"),0),IFERROR(maxifs(Futures!$N$30:$N$229,Futures!$S$30:$S$229,"Won"),0)),0)</f>
        <v>0</v>
      </c>
      <c r="B11" s="7"/>
      <c r="C11" s="7"/>
      <c r="D11" s="7"/>
      <c r="E11" s="11" t="n">
        <f aca="false">IFERROR(MIN(IFERROR(minifs(Stocks!$O$30:$O$229,Stocks!$Q$30:$Q$229,"Closed",Stocks!$O$30:$O$229,"&lt;0"),0),IFERROR(minifs(Spreads!$S$30:$S$229,Spreads!$Q$30:$Q$229,"Lost"),0),IFERROR(minifs(Options!$R$30:$R$229,Options!$S$30:$S$229,"Lost"),0),IFERROR(minifs('Buy-Writes'!$P$30:$P$229,'Buy-Writes'!$S$30:$S$229,"Lost"),0),IFERROR(minifs(Futures!$N$30:$N$229,Futures!$S$30:$S$229,"Lost"),0)),0)</f>
        <v>0</v>
      </c>
      <c r="F11" s="11"/>
      <c r="G11" s="11"/>
      <c r="H11" s="11"/>
      <c r="I11" s="9" t="n">
        <f aca="false">COUNTIF(Stocks!$Q$30:$Q$229,"Closed")+COUNTIF(Spreads!$Q$30:$Q$229,"Won")+COUNTIF(Spreads!$Q$30:$Q$229,"Lost")+COUNTIF(Options!$S$30:$S$229,"Won")+COUNTIF(Options!$S$30:$S$229,"Lost")+COUNTIF('Buy-Writes'!$S$30:$S$229,"Won")+COUNTIF('Buy-Writes'!$S$30:$S$229,"Lost")+COUNTIF(Futures!$S$30:$S$229,"Won")+COUNTIF(Futures!$S$30:$S$229,"Lost")</f>
        <v>0</v>
      </c>
      <c r="J11" s="9"/>
      <c r="K11" s="9"/>
      <c r="L11" s="9"/>
      <c r="M11" s="7" t="n">
        <f aca="false">IFERROR(SUMIFS(Spreads!$S$30:$S$229,Spreads!$Q$30:$Q$229,"Won")+SUMIFS(Spreads!$S$30:$S$229,Spreads!$Q$30:$Q$229,"Lost")+SUMIFS(Options!$R$30:$R$229,Options!$S$30:$S$229,"Won")+SUMIFS(Options!$R$30:$R$229,Options!$S$30:$S$229,"Lost")+SUMIFS('Buy-Writes'!$P$30:$P$229,'Buy-Writes'!$S$30:$S$229,"Won")+SUMIFS('Buy-Writes'!$P$30:$P$229,'Buy-Writes'!$S$30:$S$229,"Lost"),0)</f>
        <v>0</v>
      </c>
      <c r="N11" s="7"/>
      <c r="O11" s="7"/>
      <c r="P11" s="7"/>
      <c r="Q11" s="7" t="n">
        <f aca="false">IFERROR(SUMIFS(Stocks!$O$30:$O$229,Stocks!$Q$30:$Q$229,"Closed")+SUMIFS(Futures!$N$30:$N$229,Futures!$S$30:$S$229,"Won")+SUMIFS(Futures!$N$30:$N$229,Futures!$S$30:$S$229,"Lost"),0)</f>
        <v>0</v>
      </c>
      <c r="R11" s="7"/>
      <c r="S11" s="7"/>
      <c r="T11" s="7"/>
    </row>
    <row r="12" customFormat="false" ht="21.75" hidden="false" customHeight="true" outlineLevel="0" collapsed="false">
      <c r="A12" s="7"/>
      <c r="B12" s="7"/>
      <c r="C12" s="7"/>
      <c r="D12" s="7"/>
      <c r="E12" s="11"/>
      <c r="F12" s="11"/>
      <c r="G12" s="11"/>
      <c r="H12" s="11"/>
      <c r="I12" s="9"/>
      <c r="J12" s="9"/>
      <c r="K12" s="9"/>
      <c r="L12" s="9"/>
      <c r="M12" s="7"/>
      <c r="N12" s="7"/>
      <c r="O12" s="7"/>
      <c r="P12" s="7"/>
      <c r="Q12" s="7"/>
      <c r="R12" s="7"/>
      <c r="S12" s="7"/>
      <c r="T12" s="7"/>
    </row>
    <row r="13" customFormat="false" ht="9.75" hidden="false" customHeight="true" outlineLevel="0" collapsed="false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customFormat="false" ht="21.75" hidden="false" customHeight="true" outlineLevel="0" collapsed="false">
      <c r="A14" s="12" t="s">
        <v>13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customFormat="false" ht="21.75" hidden="false" customHeight="true" outlineLevel="0" collapsed="false">
      <c r="A15" s="13" t="s">
        <v>14</v>
      </c>
      <c r="B15" s="13"/>
      <c r="C15" s="13"/>
      <c r="D15" s="13"/>
      <c r="E15" s="13" t="s">
        <v>15</v>
      </c>
      <c r="F15" s="13"/>
      <c r="G15" s="13"/>
      <c r="H15" s="13"/>
      <c r="I15" s="13" t="s">
        <v>16</v>
      </c>
      <c r="J15" s="13"/>
      <c r="K15" s="13"/>
      <c r="L15" s="13"/>
      <c r="M15" s="13" t="s">
        <v>17</v>
      </c>
      <c r="N15" s="13"/>
      <c r="O15" s="13"/>
      <c r="P15" s="13"/>
      <c r="Q15" s="13" t="s">
        <v>18</v>
      </c>
      <c r="R15" s="13"/>
      <c r="S15" s="13"/>
      <c r="T15" s="13"/>
    </row>
    <row r="16" customFormat="false" ht="21.75" hidden="false" customHeight="true" outlineLevel="0" collapsed="false">
      <c r="A16" s="14" t="s">
        <v>19</v>
      </c>
      <c r="B16" s="14"/>
      <c r="C16" s="15" t="n">
        <f aca="false">IFERROR(SUMIFS(Stocks!$O$30:$O$229,Stocks!$Q$30:$Q$229,"Closed"),0)</f>
        <v>0</v>
      </c>
      <c r="D16" s="15"/>
      <c r="E16" s="14" t="s">
        <v>19</v>
      </c>
      <c r="F16" s="14"/>
      <c r="G16" s="15" t="n">
        <f aca="false">IFERROR(SUMIFS(Spreads!$S$30:$S$229,Spreads!$Q$30:$Q$229,"Won")+SUMIFS(Spreads!$S$30:$S$229,Spreads!$Q$30:$Q$229,"Lost"),0)</f>
        <v>0</v>
      </c>
      <c r="H16" s="15"/>
      <c r="I16" s="14" t="s">
        <v>19</v>
      </c>
      <c r="J16" s="14"/>
      <c r="K16" s="15" t="n">
        <f aca="false">IFERROR(SUMIFS(Options!$R$30:$R$229,Options!$S$30:$S$229,"Won")+SUMIFS(Options!$R$30:$R$229,Options!$S$30:$S$229,"Lost"),0)</f>
        <v>0</v>
      </c>
      <c r="L16" s="15"/>
      <c r="M16" s="14" t="s">
        <v>19</v>
      </c>
      <c r="N16" s="14"/>
      <c r="O16" s="15" t="n">
        <f aca="false">IFERROR(SUMIFS('Buy-Writes'!$P$30:$P$229,'Buy-Writes'!$S$30:$S$229,"Won")+SUMIFS('Buy-Writes'!$P$30:$P$229,'Buy-Writes'!$S$30:$S$229,"Lost"),0)</f>
        <v>0</v>
      </c>
      <c r="P16" s="15"/>
      <c r="Q16" s="14" t="s">
        <v>19</v>
      </c>
      <c r="R16" s="14"/>
      <c r="S16" s="15" t="n">
        <f aca="false">IFERROR(SUMIFS(Futures!$N$30:$N$229,Futures!$S$30:$S$229,"Won")+SUMIFS(Futures!$N$30:$N$229,Futures!$S$30:$S$229,"Lost"),0)</f>
        <v>0</v>
      </c>
      <c r="T16" s="15"/>
    </row>
    <row r="17" customFormat="false" ht="21.75" hidden="false" customHeight="true" outlineLevel="0" collapsed="false">
      <c r="A17" s="14" t="s">
        <v>20</v>
      </c>
      <c r="B17" s="14"/>
      <c r="C17" s="16" t="n">
        <f aca="false">IFERROR(COUNTIFS(Stocks!$Q$30:$Q$229,"Closed",Stocks!$O$30:$O$229,"&gt;0")/COUNTIF(Stocks!$Q$30:$Q$229,"Closed"),0)</f>
        <v>0</v>
      </c>
      <c r="D17" s="16"/>
      <c r="E17" s="14" t="s">
        <v>20</v>
      </c>
      <c r="F17" s="14"/>
      <c r="G17" s="16" t="n">
        <f aca="false">IFERROR(COUNTIF(Spreads!$Q$30:$Q$229,"Won")/(COUNTIF(Spreads!$Q$30:$Q$229,"Won")+COUNTIF(Spreads!$Q$30:$Q$229,"Lost")),0)</f>
        <v>0</v>
      </c>
      <c r="H17" s="16"/>
      <c r="I17" s="14" t="s">
        <v>20</v>
      </c>
      <c r="J17" s="14"/>
      <c r="K17" s="16" t="n">
        <f aca="false">IFERROR(COUNTIF(Options!$S$30:$S$229,"Won")/(COUNTIF(Options!$S$30:$S$229,"Won")+COUNTIF(Options!$S$30:$S$229,"Lost")),0)</f>
        <v>0</v>
      </c>
      <c r="L17" s="16"/>
      <c r="M17" s="14" t="s">
        <v>20</v>
      </c>
      <c r="N17" s="14"/>
      <c r="O17" s="16" t="n">
        <f aca="false">IFERROR(COUNTIF('Buy-Writes'!$S$30:$S$229,"Won")/(COUNTIF('Buy-Writes'!$S$30:$S$229,"Won")+COUNTIF('Buy-Writes'!$S$30:$S$229,"Lost")),0)</f>
        <v>0</v>
      </c>
      <c r="P17" s="16"/>
      <c r="Q17" s="14" t="s">
        <v>20</v>
      </c>
      <c r="R17" s="14"/>
      <c r="S17" s="16" t="n">
        <f aca="false">IFERROR(COUNTIF(Futures!$S$30:$S$229,"Won")/(COUNTIF(Futures!$S$30:$S$229,"Won")+COUNTIF(Futures!$S$30:$S$229,"Lost")),0)</f>
        <v>0</v>
      </c>
      <c r="T17" s="16"/>
    </row>
    <row r="18" customFormat="false" ht="21.75" hidden="false" customHeight="true" outlineLevel="0" collapsed="false">
      <c r="A18" s="14" t="s">
        <v>21</v>
      </c>
      <c r="B18" s="14"/>
      <c r="C18" s="17" t="n">
        <f aca="false">COUNTA(Stocks!$B$30:$B$229)</f>
        <v>0</v>
      </c>
      <c r="D18" s="17"/>
      <c r="E18" s="14" t="s">
        <v>21</v>
      </c>
      <c r="F18" s="14"/>
      <c r="G18" s="17" t="n">
        <f aca="false">COUNTA(Spreads!$C$30:$C$229)</f>
        <v>0</v>
      </c>
      <c r="H18" s="17"/>
      <c r="I18" s="14" t="s">
        <v>21</v>
      </c>
      <c r="J18" s="14"/>
      <c r="K18" s="17" t="n">
        <f aca="false">COUNTA(Options!$C$30:$C$229)</f>
        <v>0</v>
      </c>
      <c r="L18" s="17"/>
      <c r="M18" s="14" t="s">
        <v>21</v>
      </c>
      <c r="N18" s="14"/>
      <c r="O18" s="17" t="n">
        <f aca="false">COUNTA('Buy-Writes'!$C$30:$C$229)</f>
        <v>0</v>
      </c>
      <c r="P18" s="17"/>
      <c r="Q18" s="14" t="s">
        <v>21</v>
      </c>
      <c r="R18" s="14"/>
      <c r="S18" s="17" t="n">
        <f aca="false">COUNTA(Futures!$C$30:$C$229)</f>
        <v>0</v>
      </c>
      <c r="T18" s="17"/>
    </row>
    <row r="19" customFormat="false" ht="21.75" hidden="false" customHeight="true" outlineLevel="0" collapsed="false">
      <c r="A19" s="14" t="s">
        <v>22</v>
      </c>
      <c r="B19" s="14"/>
      <c r="C19" s="15" t="n">
        <f aca="false">IFERROR(AVERAGEIFS(Stocks!$O$30:$O$229,Stocks!$Q$30:$Q$229,"Closed",Stocks!$O$30:$O$229,"&gt;0"),0)</f>
        <v>0</v>
      </c>
      <c r="D19" s="15"/>
      <c r="E19" s="14" t="s">
        <v>22</v>
      </c>
      <c r="F19" s="14"/>
      <c r="G19" s="15" t="n">
        <f aca="false">IFERROR(AVERAGEIFS(Spreads!$S$30:$S$229,Spreads!$Q$30:$Q$229,"Won"),0)</f>
        <v>0</v>
      </c>
      <c r="H19" s="15"/>
      <c r="I19" s="14" t="s">
        <v>22</v>
      </c>
      <c r="J19" s="14"/>
      <c r="K19" s="15" t="n">
        <f aca="false">IFERROR(AVERAGEIFS(Options!$R$30:$R$229,Options!$S$30:$S$229,"Won"),0)</f>
        <v>0</v>
      </c>
      <c r="L19" s="15"/>
      <c r="M19" s="14" t="s">
        <v>22</v>
      </c>
      <c r="N19" s="14"/>
      <c r="O19" s="15" t="n">
        <f aca="false">IFERROR(AVERAGEIFS('Buy-Writes'!$P$30:$P$229,'Buy-Writes'!$S$30:$S$229,"Won"),0)</f>
        <v>0</v>
      </c>
      <c r="P19" s="15"/>
      <c r="Q19" s="14" t="s">
        <v>22</v>
      </c>
      <c r="R19" s="14"/>
      <c r="S19" s="15" t="n">
        <f aca="false">IFERROR(AVERAGEIFS(Futures!$N$30:$N$229,Futures!$S$30:$S$229,"Won"),0)</f>
        <v>0</v>
      </c>
      <c r="T19" s="15"/>
    </row>
    <row r="20" customFormat="false" ht="21.75" hidden="false" customHeight="true" outlineLevel="0" collapsed="false">
      <c r="A20" s="14" t="s">
        <v>23</v>
      </c>
      <c r="B20" s="14"/>
      <c r="C20" s="18" t="n">
        <f aca="false">IFERROR(AVERAGEIFS(Stocks!$O$30:$O$229,Stocks!$Q$30:$Q$229,"Closed",Stocks!$O$30:$O$229,"&lt;0"),0)</f>
        <v>0</v>
      </c>
      <c r="D20" s="18"/>
      <c r="E20" s="14" t="s">
        <v>23</v>
      </c>
      <c r="F20" s="14"/>
      <c r="G20" s="18" t="n">
        <f aca="false">IFERROR(AVERAGEIFS(Spreads!$S$30:$S$229,Spreads!$Q$30:$Q$229,"Lost"),0)</f>
        <v>0</v>
      </c>
      <c r="H20" s="18"/>
      <c r="I20" s="14" t="s">
        <v>23</v>
      </c>
      <c r="J20" s="14"/>
      <c r="K20" s="18" t="n">
        <f aca="false">IFERROR(AVERAGEIFS(Options!$R$30:$R$229,Options!$S$30:$S$229,"Lost"),0)</f>
        <v>0</v>
      </c>
      <c r="L20" s="18"/>
      <c r="M20" s="14" t="s">
        <v>23</v>
      </c>
      <c r="N20" s="14"/>
      <c r="O20" s="18" t="n">
        <f aca="false">IFERROR(AVERAGEIFS('Buy-Writes'!$P$30:$P$229,'Buy-Writes'!$S$30:$S$229,"Lost"),0)</f>
        <v>0</v>
      </c>
      <c r="P20" s="18"/>
      <c r="Q20" s="14" t="s">
        <v>23</v>
      </c>
      <c r="R20" s="14"/>
      <c r="S20" s="18" t="n">
        <f aca="false">IFERROR(AVERAGEIFS(Futures!$N$30:$N$229,Futures!$S$30:$S$229,"Lost"),0)</f>
        <v>0</v>
      </c>
      <c r="T20" s="18"/>
    </row>
    <row r="21" customFormat="false" ht="21.75" hidden="false" customHeight="true" outlineLevel="0" collapsed="false">
      <c r="A21" s="14" t="s">
        <v>24</v>
      </c>
      <c r="B21" s="14"/>
      <c r="C21" s="19" t="n">
        <f aca="false">COUNTIF(Stocks!$Q$30:$Q$229,"Open")</f>
        <v>0</v>
      </c>
      <c r="D21" s="19"/>
      <c r="E21" s="14" t="s">
        <v>24</v>
      </c>
      <c r="F21" s="14"/>
      <c r="G21" s="19" t="n">
        <f aca="false">COUNTIF(Spreads!$Q$30:$Q$229,"Open")</f>
        <v>0</v>
      </c>
      <c r="H21" s="19"/>
      <c r="I21" s="14" t="s">
        <v>24</v>
      </c>
      <c r="J21" s="14"/>
      <c r="K21" s="19" t="n">
        <f aca="false">COUNTIF(Options!$S$30:$S$229,"Open")</f>
        <v>0</v>
      </c>
      <c r="L21" s="19"/>
      <c r="M21" s="14" t="s">
        <v>24</v>
      </c>
      <c r="N21" s="14"/>
      <c r="O21" s="19" t="n">
        <f aca="false">COUNTIF('Buy-Writes'!$S$30:$S$229,"Open")</f>
        <v>0</v>
      </c>
      <c r="P21" s="19"/>
      <c r="Q21" s="14" t="s">
        <v>24</v>
      </c>
      <c r="R21" s="14"/>
      <c r="S21" s="19" t="n">
        <f aca="false">COUNTIF(Futures!$S$30:$S$229,"Open")</f>
        <v>0</v>
      </c>
      <c r="T21" s="19"/>
    </row>
    <row r="22" customFormat="false" ht="9.75" hidden="false" customHeight="true" outlineLevel="0" collapsed="false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customFormat="false" ht="21.75" hidden="false" customHeight="true" outlineLevel="0" collapsed="false">
      <c r="A23" s="12" t="s">
        <v>25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55" customFormat="false" ht="12.75" hidden="false" customHeight="true" outlineLevel="0" collapsed="false">
      <c r="A55" s="20" t="s">
        <v>26</v>
      </c>
      <c r="B55" s="20" t="s">
        <v>27</v>
      </c>
      <c r="C55" s="20" t="s">
        <v>28</v>
      </c>
      <c r="D55" s="20" t="s">
        <v>29</v>
      </c>
      <c r="E55" s="20" t="s">
        <v>30</v>
      </c>
      <c r="F55" s="20" t="s">
        <v>31</v>
      </c>
    </row>
    <row r="56" customFormat="false" ht="12.75" hidden="false" customHeight="true" outlineLevel="0" collapsed="false">
      <c r="A56" s="21" t="s">
        <v>32</v>
      </c>
      <c r="B56" s="22" t="n">
        <f aca="false">C16</f>
        <v>0</v>
      </c>
      <c r="C56" s="23" t="n">
        <f aca="false">C17</f>
        <v>0</v>
      </c>
      <c r="D56" s="24" t="n">
        <f aca="false">C18</f>
        <v>0</v>
      </c>
      <c r="E56" s="22" t="n">
        <f aca="false">C19</f>
        <v>0</v>
      </c>
      <c r="F56" s="22" t="n">
        <f aca="false">C20</f>
        <v>0</v>
      </c>
    </row>
    <row r="57" customFormat="false" ht="12.75" hidden="false" customHeight="true" outlineLevel="0" collapsed="false">
      <c r="A57" s="21" t="s">
        <v>33</v>
      </c>
      <c r="B57" s="22" t="n">
        <f aca="false">G16</f>
        <v>0</v>
      </c>
      <c r="C57" s="23" t="n">
        <f aca="false">G17</f>
        <v>0</v>
      </c>
      <c r="D57" s="24" t="n">
        <f aca="false">G18</f>
        <v>0</v>
      </c>
      <c r="E57" s="22" t="n">
        <f aca="false">G19</f>
        <v>0</v>
      </c>
      <c r="F57" s="22" t="n">
        <f aca="false">G20</f>
        <v>0</v>
      </c>
    </row>
    <row r="58" customFormat="false" ht="12.75" hidden="false" customHeight="true" outlineLevel="0" collapsed="false">
      <c r="A58" s="21" t="s">
        <v>34</v>
      </c>
      <c r="B58" s="22" t="n">
        <f aca="false">K16</f>
        <v>0</v>
      </c>
      <c r="C58" s="23" t="n">
        <f aca="false">K17</f>
        <v>0</v>
      </c>
      <c r="D58" s="24" t="n">
        <f aca="false">K18</f>
        <v>0</v>
      </c>
      <c r="E58" s="22" t="n">
        <f aca="false">K19</f>
        <v>0</v>
      </c>
      <c r="F58" s="22" t="n">
        <f aca="false">K20</f>
        <v>0</v>
      </c>
    </row>
    <row r="59" customFormat="false" ht="12.75" hidden="false" customHeight="true" outlineLevel="0" collapsed="false">
      <c r="A59" s="21" t="s">
        <v>35</v>
      </c>
      <c r="B59" s="22" t="n">
        <f aca="false">O16</f>
        <v>0</v>
      </c>
      <c r="C59" s="23" t="n">
        <f aca="false">O17</f>
        <v>0</v>
      </c>
      <c r="D59" s="24" t="n">
        <f aca="false">O18</f>
        <v>0</v>
      </c>
      <c r="E59" s="22" t="n">
        <f aca="false">O19</f>
        <v>0</v>
      </c>
      <c r="F59" s="22" t="n">
        <f aca="false">O20</f>
        <v>0</v>
      </c>
    </row>
    <row r="60" customFormat="false" ht="12.75" hidden="false" customHeight="true" outlineLevel="0" collapsed="false">
      <c r="A60" s="21" t="s">
        <v>36</v>
      </c>
      <c r="B60" s="22" t="n">
        <f aca="false">S16</f>
        <v>0</v>
      </c>
      <c r="C60" s="23" t="n">
        <f aca="false">S17</f>
        <v>0</v>
      </c>
      <c r="D60" s="24" t="n">
        <f aca="false">S18</f>
        <v>0</v>
      </c>
      <c r="E60" s="22" t="n">
        <f aca="false">S19</f>
        <v>0</v>
      </c>
      <c r="F60" s="22" t="n">
        <f aca="false">S20</f>
        <v>0</v>
      </c>
    </row>
  </sheetData>
  <mergeCells count="93">
    <mergeCell ref="A1:T1"/>
    <mergeCell ref="A2:T2"/>
    <mergeCell ref="A3:T3"/>
    <mergeCell ref="A4:T4"/>
    <mergeCell ref="A5:T5"/>
    <mergeCell ref="A6:E6"/>
    <mergeCell ref="F6:J6"/>
    <mergeCell ref="K6:O6"/>
    <mergeCell ref="P6:T6"/>
    <mergeCell ref="A7:E8"/>
    <mergeCell ref="F7:J8"/>
    <mergeCell ref="K7:O8"/>
    <mergeCell ref="P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T14"/>
    <mergeCell ref="A15:D15"/>
    <mergeCell ref="E15:H15"/>
    <mergeCell ref="I15:L15"/>
    <mergeCell ref="M15:P15"/>
    <mergeCell ref="Q15:T15"/>
    <mergeCell ref="A16:B16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A17:B17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A18:B18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A19:B19"/>
    <mergeCell ref="C19:D19"/>
    <mergeCell ref="E19:F19"/>
    <mergeCell ref="G19:H19"/>
    <mergeCell ref="I19:J19"/>
    <mergeCell ref="K19:L19"/>
    <mergeCell ref="M19:N19"/>
    <mergeCell ref="O19:P19"/>
    <mergeCell ref="Q19:R19"/>
    <mergeCell ref="S19:T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S20:T20"/>
    <mergeCell ref="A21:B21"/>
    <mergeCell ref="C21:D21"/>
    <mergeCell ref="E21:F21"/>
    <mergeCell ref="G21:H21"/>
    <mergeCell ref="I21:J21"/>
    <mergeCell ref="K21:L21"/>
    <mergeCell ref="M21:N21"/>
    <mergeCell ref="O21:P21"/>
    <mergeCell ref="Q21:R21"/>
    <mergeCell ref="S21:T21"/>
    <mergeCell ref="A22:T22"/>
    <mergeCell ref="A23:T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T229"/>
  <sheetViews>
    <sheetView showFormulas="false" showGridLines="false" showRowColHeaders="true" showZeros="true" rightToLeft="false" tabSelected="true" showOutlineSymbols="true" defaultGridColor="true" view="normal" topLeftCell="A30" colorId="64" zoomScale="100" zoomScaleNormal="100" zoomScalePageLayoutView="100" workbookViewId="0">
      <selection pane="topLeft" activeCell="A30" activeCellId="0" sqref="A3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9"/>
    <col collapsed="false" customWidth="true" hidden="false" outlineLevel="0" max="2" min="2" style="25" width="12"/>
    <col collapsed="false" customWidth="true" hidden="false" outlineLevel="0" max="3" min="3" style="25" width="11"/>
    <col collapsed="false" customWidth="true" hidden="false" outlineLevel="0" max="4" min="4" style="25" width="10"/>
    <col collapsed="false" customWidth="true" hidden="false" outlineLevel="0" max="5" min="5" style="25" width="11"/>
    <col collapsed="false" customWidth="true" hidden="false" outlineLevel="0" max="6" min="6" style="25" width="10"/>
    <col collapsed="false" customWidth="true" hidden="false" outlineLevel="0" max="7" min="7" style="25" width="13"/>
    <col collapsed="false" customWidth="true" hidden="false" outlineLevel="0" max="8" min="8" style="25" width="11"/>
    <col collapsed="false" customWidth="true" hidden="false" outlineLevel="0" max="10" min="9" style="25" width="12"/>
    <col collapsed="false" customWidth="true" hidden="false" outlineLevel="0" max="11" min="11" style="25" width="10"/>
    <col collapsed="false" customWidth="true" hidden="false" outlineLevel="0" max="13" min="12" style="25" width="11"/>
    <col collapsed="false" customWidth="true" hidden="false" outlineLevel="0" max="14" min="14" style="25" width="13"/>
    <col collapsed="false" customWidth="true" hidden="false" outlineLevel="0" max="15" min="15" style="25" width="12"/>
    <col collapsed="false" customWidth="true" hidden="false" outlineLevel="0" max="18" min="16" style="25" width="10"/>
    <col collapsed="false" customWidth="true" hidden="false" outlineLevel="0" max="19" min="19" style="25" width="12"/>
    <col collapsed="false" customWidth="true" hidden="false" outlineLevel="0" max="20" min="20" style="25" width="24"/>
  </cols>
  <sheetData>
    <row r="1" customFormat="false" ht="36" hidden="false" customHeight="true" outlineLevel="0" collapsed="false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customFormat="false" ht="21.75" hidden="false" customHeight="true" outlineLevel="0" collapsed="false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</row>
    <row r="3" customFormat="false" ht="13.5" hidden="false" customHeight="true" outlineLevel="0" collapsed="false">
      <c r="A3" s="28" t="s">
        <v>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</row>
    <row r="4" customFormat="false" ht="9.75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customFormat="false" ht="21.75" hidden="false" customHeight="true" outlineLevel="0" collapsed="false">
      <c r="A5" s="30" t="s">
        <v>39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customFormat="false" ht="15.75" hidden="false" customHeight="true" outlineLevel="0" collapsed="false">
      <c r="A6" s="31" t="s">
        <v>40</v>
      </c>
      <c r="B6" s="31"/>
      <c r="C6" s="31"/>
      <c r="D6" s="31"/>
      <c r="E6" s="31" t="s">
        <v>41</v>
      </c>
      <c r="F6" s="31"/>
      <c r="G6" s="31"/>
      <c r="H6" s="31"/>
      <c r="I6" s="31" t="s">
        <v>42</v>
      </c>
      <c r="J6" s="31"/>
      <c r="K6" s="31"/>
      <c r="L6" s="31"/>
      <c r="M6" s="31" t="s">
        <v>43</v>
      </c>
      <c r="N6" s="31"/>
      <c r="O6" s="31"/>
      <c r="P6" s="31"/>
      <c r="Q6" s="31" t="s">
        <v>44</v>
      </c>
      <c r="R6" s="31"/>
      <c r="S6" s="31"/>
      <c r="T6" s="31"/>
    </row>
    <row r="7" customFormat="false" ht="21.75" hidden="false" customHeight="true" outlineLevel="0" collapsed="false">
      <c r="A7" s="32" t="n">
        <f aca="false">IFERROR(SUMIF($Q$30:$Q$229,"Closed",$O$30:$O$229)+SUMIF($Q$30:$Q$229,"Open",$J$30:$J$229)+SUM($S$30:$S$229),0)</f>
        <v>0</v>
      </c>
      <c r="B7" s="32"/>
      <c r="C7" s="32"/>
      <c r="D7" s="32"/>
      <c r="E7" s="32" t="n">
        <f aca="false">IFERROR(SUMIF($Q$30:$Q$229,"Closed",$O$30:$O$229),0)</f>
        <v>0</v>
      </c>
      <c r="F7" s="32"/>
      <c r="G7" s="32"/>
      <c r="H7" s="32"/>
      <c r="I7" s="33" t="n">
        <f aca="false">IFERROR(SUMIF($Q$30:$Q$229,"Open",$J$30:$J$229),0)</f>
        <v>0</v>
      </c>
      <c r="J7" s="33"/>
      <c r="K7" s="33"/>
      <c r="L7" s="33"/>
      <c r="M7" s="34" t="n">
        <f aca="false">IFERROR(SUM($S$30:$S$229),0)</f>
        <v>0</v>
      </c>
      <c r="N7" s="34"/>
      <c r="O7" s="34"/>
      <c r="P7" s="34"/>
      <c r="Q7" s="33" t="n">
        <f aca="false">IFERROR(SUMIF($Q$30:$Q$229,"Open",$I$30:$I$229),0)</f>
        <v>0</v>
      </c>
      <c r="R7" s="33"/>
      <c r="S7" s="33"/>
      <c r="T7" s="33"/>
    </row>
    <row r="8" customFormat="false" ht="21.75" hidden="false" customHeight="true" outlineLevel="0" collapsed="false">
      <c r="A8" s="32"/>
      <c r="B8" s="32"/>
      <c r="C8" s="32"/>
      <c r="D8" s="32"/>
      <c r="E8" s="32"/>
      <c r="F8" s="32"/>
      <c r="G8" s="32"/>
      <c r="H8" s="32"/>
      <c r="I8" s="33"/>
      <c r="J8" s="33"/>
      <c r="K8" s="33"/>
      <c r="L8" s="33"/>
      <c r="M8" s="34"/>
      <c r="N8" s="34"/>
      <c r="O8" s="34"/>
      <c r="P8" s="34"/>
      <c r="Q8" s="33"/>
      <c r="R8" s="33"/>
      <c r="S8" s="33"/>
      <c r="T8" s="33"/>
    </row>
    <row r="9" customFormat="false" ht="9.75" hidden="false" customHeight="true" outlineLevel="0" collapsed="false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customFormat="false" ht="15.75" hidden="false" customHeight="true" outlineLevel="0" collapsed="false">
      <c r="A10" s="31" t="s">
        <v>7</v>
      </c>
      <c r="B10" s="31"/>
      <c r="C10" s="31"/>
      <c r="D10" s="31"/>
      <c r="E10" s="31" t="s">
        <v>45</v>
      </c>
      <c r="F10" s="31"/>
      <c r="G10" s="31"/>
      <c r="H10" s="31"/>
      <c r="I10" s="31" t="s">
        <v>46</v>
      </c>
      <c r="J10" s="31"/>
      <c r="K10" s="31"/>
      <c r="L10" s="31"/>
      <c r="M10" s="31" t="s">
        <v>47</v>
      </c>
      <c r="N10" s="31"/>
      <c r="O10" s="31"/>
      <c r="P10" s="31"/>
      <c r="Q10" s="31" t="s">
        <v>48</v>
      </c>
      <c r="R10" s="31"/>
      <c r="S10" s="31"/>
      <c r="T10" s="31"/>
    </row>
    <row r="11" customFormat="false" ht="21.75" hidden="false" customHeight="true" outlineLevel="0" collapsed="false">
      <c r="A11" s="35" t="n">
        <f aca="false">COUNTIF($Q$30:$Q$229,"Open")</f>
        <v>0</v>
      </c>
      <c r="B11" s="35"/>
      <c r="C11" s="35"/>
      <c r="D11" s="35"/>
      <c r="E11" s="36" t="n">
        <f aca="false">COUNTIF($Q$30:$Q$229,"Closed")</f>
        <v>0</v>
      </c>
      <c r="F11" s="36"/>
      <c r="G11" s="36"/>
      <c r="H11" s="36"/>
      <c r="I11" s="36" t="n">
        <f aca="false">IFERROR(AVERAGEIFS($R$30:$R$229,$Q$30:$Q$229,"Closed"),0)</f>
        <v>0</v>
      </c>
      <c r="J11" s="36"/>
      <c r="K11" s="36"/>
      <c r="L11" s="36"/>
      <c r="M11" s="37" t="n">
        <f aca="false">IFERROR(MAX(MAX($O$30:$O$229),MAX($J$30:$J$229)),0)</f>
        <v>0</v>
      </c>
      <c r="N11" s="37"/>
      <c r="O11" s="37"/>
      <c r="P11" s="37"/>
      <c r="Q11" s="38" t="n">
        <f aca="false">IFERROR(MIN(MIN($O$30:$O$229),MIN($J$30:$J$229)),0)</f>
        <v>0</v>
      </c>
      <c r="R11" s="38"/>
      <c r="S11" s="38"/>
      <c r="T11" s="38"/>
    </row>
    <row r="12" customFormat="false" ht="21.75" hidden="false" customHeight="true" outlineLevel="0" collapsed="false">
      <c r="A12" s="35"/>
      <c r="B12" s="35"/>
      <c r="C12" s="35"/>
      <c r="D12" s="35"/>
      <c r="E12" s="36"/>
      <c r="F12" s="36"/>
      <c r="G12" s="36"/>
      <c r="H12" s="36"/>
      <c r="I12" s="36"/>
      <c r="J12" s="36"/>
      <c r="K12" s="36"/>
      <c r="L12" s="36"/>
      <c r="M12" s="37"/>
      <c r="N12" s="37"/>
      <c r="O12" s="37"/>
      <c r="P12" s="37"/>
      <c r="Q12" s="38"/>
      <c r="R12" s="38"/>
      <c r="S12" s="38"/>
      <c r="T12" s="38"/>
    </row>
    <row r="13" customFormat="false" ht="9.7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customFormat="false" ht="21.75" hidden="false" customHeight="true" outlineLevel="0" collapsed="false">
      <c r="A14" s="39" t="s">
        <v>49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 t="s">
        <v>50</v>
      </c>
      <c r="P14" s="39"/>
      <c r="Q14" s="39"/>
      <c r="R14" s="39"/>
      <c r="S14" s="39"/>
      <c r="T14" s="39"/>
    </row>
    <row r="15" customFormat="false" ht="31.5" hidden="false" customHeight="true" outlineLevel="0" collapsed="false">
      <c r="A15" s="40" t="s">
        <v>51</v>
      </c>
      <c r="B15" s="40" t="s">
        <v>52</v>
      </c>
      <c r="C15" s="40" t="s">
        <v>24</v>
      </c>
      <c r="D15" s="40" t="s">
        <v>53</v>
      </c>
      <c r="E15" s="40" t="s">
        <v>54</v>
      </c>
      <c r="F15" s="41" t="s">
        <v>55</v>
      </c>
      <c r="G15" s="41" t="s">
        <v>40</v>
      </c>
      <c r="H15" s="41" t="s">
        <v>51</v>
      </c>
      <c r="I15" s="41" t="s">
        <v>52</v>
      </c>
      <c r="J15" s="41" t="s">
        <v>24</v>
      </c>
      <c r="K15" s="41" t="s">
        <v>53</v>
      </c>
      <c r="L15" s="41" t="s">
        <v>54</v>
      </c>
      <c r="M15" s="41" t="s">
        <v>55</v>
      </c>
      <c r="N15" s="41" t="s">
        <v>40</v>
      </c>
      <c r="O15" s="42" t="s">
        <v>56</v>
      </c>
      <c r="P15" s="42"/>
      <c r="Q15" s="42"/>
      <c r="R15" s="42"/>
      <c r="S15" s="42"/>
      <c r="T15" s="42"/>
    </row>
    <row r="16" customFormat="false" ht="19.5" hidden="false" customHeight="true" outlineLevel="0" collapsed="false">
      <c r="A16" s="43"/>
      <c r="B16" s="44" t="str">
        <f aca="false">IF(A16="","",COUNTIF($B$30:$B$229,A16))</f>
        <v/>
      </c>
      <c r="C16" s="44" t="str">
        <f aca="false">IF(A16="","",COUNTIFS($B$30:$B$229,A16,$Q$30:$Q$229,"Open"))</f>
        <v/>
      </c>
      <c r="D16" s="45" t="str">
        <f aca="false">IF(A16="","",SUMIFS($D$30:$D$229,$B$30:$B$229,A16,$Q$30:$Q$229,"Open"))</f>
        <v/>
      </c>
      <c r="E16" s="46" t="str">
        <f aca="false">IFERROR(SUMIFS($G$30:$G$229,$B$30:$B$229,A16,$Q$30:$Q$229,"Open")/SUMIFS($D$30:$D$229,$B$30:$B$229,A16,$Q$30:$Q$229,"Open"),"")</f>
        <v/>
      </c>
      <c r="F16" s="47" t="str">
        <f aca="false">IF(A16="","",SUMIFS($I$30:$I$229,$B$30:$B$229,A16,$Q$30:$Q$229,"Open"))</f>
        <v/>
      </c>
      <c r="G16" s="47" t="str">
        <f aca="false">IF(A16="","",IFERROR(SUMIFS($O$30:$O$229,$B$30:$B$229,A16,$Q$30:$Q$229,"Closed")+SUMIFS($J$30:$J$229,$B$30:$B$229,A16,$Q$30:$Q$229,"Open")+SUMIFS($S$30:$S$229,$B$30:$B$229,A16),0))</f>
        <v/>
      </c>
      <c r="H16" s="43"/>
      <c r="I16" s="44" t="str">
        <f aca="false">IF(H16="","",COUNTIF($B$30:$B$229,H16))</f>
        <v/>
      </c>
      <c r="J16" s="44" t="str">
        <f aca="false">IF(H16="","",COUNTIFS($B$30:$B$229,H16,$Q$30:$Q$229,"Open"))</f>
        <v/>
      </c>
      <c r="K16" s="45" t="str">
        <f aca="false">IF(H16="","",SUMIFS($D$30:$D$229,$B$30:$B$229,H16,$Q$30:$Q$229,"Open"))</f>
        <v/>
      </c>
      <c r="L16" s="46" t="str">
        <f aca="false">IFERROR(SUMIFS($G$30:$G$229,$B$30:$B$229,H16,$Q$30:$Q$229,"Open")/SUMIFS($D$30:$D$229,$B$30:$B$229,H16,$Q$30:$Q$229,"Open"),"")</f>
        <v/>
      </c>
      <c r="M16" s="47" t="str">
        <f aca="false">IF(H16="","",SUMIFS($I$30:$I$229,$B$30:$B$229,H16,$Q$30:$Q$229,"Open"))</f>
        <v/>
      </c>
      <c r="N16" s="47" t="str">
        <f aca="false">IF(H16="","",IFERROR(SUMIFS($O$30:$O$229,$B$30:$B$229,H16,$Q$30:$Q$229,"Closed")+SUMIFS($J$30:$J$229,$B$30:$B$229,H16,$Q$30:$Q$229,"Open")+SUMIFS($S$30:$S$229,$B$30:$B$229,H16),0))</f>
        <v/>
      </c>
      <c r="O16" s="48" t="s">
        <v>30</v>
      </c>
      <c r="P16" s="48"/>
      <c r="Q16" s="48"/>
      <c r="R16" s="49" t="n">
        <f aca="false">IFERROR(AVERAGEIFS($O$30:$O$229,$Q$30:$Q$229,"Closed",$O$30:$O$229,"&gt;0"),0)</f>
        <v>0</v>
      </c>
      <c r="S16" s="49"/>
      <c r="T16" s="49"/>
    </row>
    <row r="17" customFormat="false" ht="19.5" hidden="false" customHeight="true" outlineLevel="0" collapsed="false">
      <c r="A17" s="43"/>
      <c r="B17" s="44" t="str">
        <f aca="false">IF(A17="","",COUNTIF($B$30:$B$229,A17))</f>
        <v/>
      </c>
      <c r="C17" s="44" t="str">
        <f aca="false">IF(A17="","",COUNTIFS($B$30:$B$229,A17,$Q$30:$Q$229,"Open"))</f>
        <v/>
      </c>
      <c r="D17" s="45" t="str">
        <f aca="false">IF(A17="","",SUMIFS($D$30:$D$229,$B$30:$B$229,A17,$Q$30:$Q$229,"Open"))</f>
        <v/>
      </c>
      <c r="E17" s="46" t="str">
        <f aca="false">IFERROR(SUMIFS($G$30:$G$229,$B$30:$B$229,A17,$Q$30:$Q$229,"Open")/SUMIFS($D$30:$D$229,$B$30:$B$229,A17,$Q$30:$Q$229,"Open"),"")</f>
        <v/>
      </c>
      <c r="F17" s="47" t="str">
        <f aca="false">IF(A17="","",SUMIFS($I$30:$I$229,$B$30:$B$229,A17,$Q$30:$Q$229,"Open"))</f>
        <v/>
      </c>
      <c r="G17" s="47" t="str">
        <f aca="false">IF(A17="","",IFERROR(SUMIFS($O$30:$O$229,$B$30:$B$229,A17,$Q$30:$Q$229,"Closed")+SUMIFS($J$30:$J$229,$B$30:$B$229,A17,$Q$30:$Q$229,"Open")+SUMIFS($S$30:$S$229,$B$30:$B$229,A17),0))</f>
        <v/>
      </c>
      <c r="H17" s="43"/>
      <c r="I17" s="44" t="str">
        <f aca="false">IF(H17="","",COUNTIF($B$30:$B$229,H17))</f>
        <v/>
      </c>
      <c r="J17" s="44" t="str">
        <f aca="false">IF(H17="","",COUNTIFS($B$30:$B$229,H17,$Q$30:$Q$229,"Open"))</f>
        <v/>
      </c>
      <c r="K17" s="45" t="str">
        <f aca="false">IF(H17="","",SUMIFS($D$30:$D$229,$B$30:$B$229,H17,$Q$30:$Q$229,"Open"))</f>
        <v/>
      </c>
      <c r="L17" s="46" t="str">
        <f aca="false">IFERROR(SUMIFS($G$30:$G$229,$B$30:$B$229,H17,$Q$30:$Q$229,"Open")/SUMIFS($D$30:$D$229,$B$30:$B$229,H17,$Q$30:$Q$229,"Open"),"")</f>
        <v/>
      </c>
      <c r="M17" s="47" t="str">
        <f aca="false">IF(H17="","",SUMIFS($I$30:$I$229,$B$30:$B$229,H17,$Q$30:$Q$229,"Open"))</f>
        <v/>
      </c>
      <c r="N17" s="47" t="str">
        <f aca="false">IF(H17="","",IFERROR(SUMIFS($O$30:$O$229,$B$30:$B$229,H17,$Q$30:$Q$229,"Closed")+SUMIFS($J$30:$J$229,$B$30:$B$229,H17,$Q$30:$Q$229,"Open")+SUMIFS($S$30:$S$229,$B$30:$B$229,H17),0))</f>
        <v/>
      </c>
      <c r="O17" s="48" t="s">
        <v>31</v>
      </c>
      <c r="P17" s="48"/>
      <c r="Q17" s="48"/>
      <c r="R17" s="50" t="n">
        <f aca="false">IFERROR(AVERAGEIFS($O$30:$O$229,$Q$30:$Q$229,"Closed",$O$30:$O$229,"&lt;0"),0)</f>
        <v>0</v>
      </c>
      <c r="S17" s="50"/>
      <c r="T17" s="50"/>
    </row>
    <row r="18" customFormat="false" ht="19.5" hidden="false" customHeight="true" outlineLevel="0" collapsed="false">
      <c r="A18" s="43"/>
      <c r="B18" s="44" t="str">
        <f aca="false">IF(A18="","",COUNTIF($B$30:$B$229,A18))</f>
        <v/>
      </c>
      <c r="C18" s="44" t="str">
        <f aca="false">IF(A18="","",COUNTIFS($B$30:$B$229,A18,$Q$30:$Q$229,"Open"))</f>
        <v/>
      </c>
      <c r="D18" s="45" t="str">
        <f aca="false">IF(A18="","",SUMIFS($D$30:$D$229,$B$30:$B$229,A18,$Q$30:$Q$229,"Open"))</f>
        <v/>
      </c>
      <c r="E18" s="46" t="str">
        <f aca="false">IFERROR(SUMIFS($G$30:$G$229,$B$30:$B$229,A18,$Q$30:$Q$229,"Open")/SUMIFS($D$30:$D$229,$B$30:$B$229,A18,$Q$30:$Q$229,"Open"),"")</f>
        <v/>
      </c>
      <c r="F18" s="47" t="str">
        <f aca="false">IF(A18="","",SUMIFS($I$30:$I$229,$B$30:$B$229,A18,$Q$30:$Q$229,"Open"))</f>
        <v/>
      </c>
      <c r="G18" s="47" t="str">
        <f aca="false">IF(A18="","",IFERROR(SUMIFS($O$30:$O$229,$B$30:$B$229,A18,$Q$30:$Q$229,"Closed")+SUMIFS($J$30:$J$229,$B$30:$B$229,A18,$Q$30:$Q$229,"Open")+SUMIFS($S$30:$S$229,$B$30:$B$229,A18),0))</f>
        <v/>
      </c>
      <c r="H18" s="43"/>
      <c r="I18" s="44" t="str">
        <f aca="false">IF(H18="","",COUNTIF($B$30:$B$229,H18))</f>
        <v/>
      </c>
      <c r="J18" s="44" t="str">
        <f aca="false">IF(H18="","",COUNTIFS($B$30:$B$229,H18,$Q$30:$Q$229,"Open"))</f>
        <v/>
      </c>
      <c r="K18" s="45" t="str">
        <f aca="false">IF(H18="","",SUMIFS($D$30:$D$229,$B$30:$B$229,H18,$Q$30:$Q$229,"Open"))</f>
        <v/>
      </c>
      <c r="L18" s="46" t="str">
        <f aca="false">IFERROR(SUMIFS($G$30:$G$229,$B$30:$B$229,H18,$Q$30:$Q$229,"Open")/SUMIFS($D$30:$D$229,$B$30:$B$229,H18,$Q$30:$Q$229,"Open"),"")</f>
        <v/>
      </c>
      <c r="M18" s="47" t="str">
        <f aca="false">IF(H18="","",SUMIFS($I$30:$I$229,$B$30:$B$229,H18,$Q$30:$Q$229,"Open"))</f>
        <v/>
      </c>
      <c r="N18" s="47" t="str">
        <f aca="false">IF(H18="","",IFERROR(SUMIFS($O$30:$O$229,$B$30:$B$229,H18,$Q$30:$Q$229,"Closed")+SUMIFS($J$30:$J$229,$B$30:$B$229,H18,$Q$30:$Q$229,"Open")+SUMIFS($S$30:$S$229,$B$30:$B$229,H18),0))</f>
        <v/>
      </c>
      <c r="O18" s="48" t="s">
        <v>57</v>
      </c>
      <c r="P18" s="48"/>
      <c r="Q18" s="48"/>
      <c r="R18" s="51" t="n">
        <f aca="false">IFERROR((SUMIFS($O$30:$O$229,$Q$30:$Q$229,"Closed",$O$30:$O$229,"&gt;0")+SUMIFS($O$30:$O$229,$Q$30:$Q$229,"Closed",$O$30:$O$229,"&lt;0"))/COUNTIF($Q$30:$Q$229,"Closed"),0)</f>
        <v>0</v>
      </c>
      <c r="S18" s="51"/>
      <c r="T18" s="51"/>
    </row>
    <row r="19" customFormat="false" ht="19.5" hidden="false" customHeight="true" outlineLevel="0" collapsed="false">
      <c r="A19" s="43"/>
      <c r="B19" s="44" t="str">
        <f aca="false">IF(A19="","",COUNTIF($B$30:$B$229,A19))</f>
        <v/>
      </c>
      <c r="C19" s="44" t="str">
        <f aca="false">IF(A19="","",COUNTIFS($B$30:$B$229,A19,$Q$30:$Q$229,"Open"))</f>
        <v/>
      </c>
      <c r="D19" s="45" t="str">
        <f aca="false">IF(A19="","",SUMIFS($D$30:$D$229,$B$30:$B$229,A19,$Q$30:$Q$229,"Open"))</f>
        <v/>
      </c>
      <c r="E19" s="46" t="str">
        <f aca="false">IFERROR(SUMIFS($G$30:$G$229,$B$30:$B$229,A19,$Q$30:$Q$229,"Open")/SUMIFS($D$30:$D$229,$B$30:$B$229,A19,$Q$30:$Q$229,"Open"),"")</f>
        <v/>
      </c>
      <c r="F19" s="47" t="str">
        <f aca="false">IF(A19="","",SUMIFS($I$30:$I$229,$B$30:$B$229,A19,$Q$30:$Q$229,"Open"))</f>
        <v/>
      </c>
      <c r="G19" s="47" t="str">
        <f aca="false">IF(A19="","",IFERROR(SUMIFS($O$30:$O$229,$B$30:$B$229,A19,$Q$30:$Q$229,"Closed")+SUMIFS($J$30:$J$229,$B$30:$B$229,A19,$Q$30:$Q$229,"Open")+SUMIFS($S$30:$S$229,$B$30:$B$229,A19),0))</f>
        <v/>
      </c>
      <c r="H19" s="43"/>
      <c r="I19" s="44" t="str">
        <f aca="false">IF(H19="","",COUNTIF($B$30:$B$229,H19))</f>
        <v/>
      </c>
      <c r="J19" s="44" t="str">
        <f aca="false">IF(H19="","",COUNTIFS($B$30:$B$229,H19,$Q$30:$Q$229,"Open"))</f>
        <v/>
      </c>
      <c r="K19" s="45" t="str">
        <f aca="false">IF(H19="","",SUMIFS($D$30:$D$229,$B$30:$B$229,H19,$Q$30:$Q$229,"Open"))</f>
        <v/>
      </c>
      <c r="L19" s="46" t="str">
        <f aca="false">IFERROR(SUMIFS($G$30:$G$229,$B$30:$B$229,H19,$Q$30:$Q$229,"Open")/SUMIFS($D$30:$D$229,$B$30:$B$229,H19,$Q$30:$Q$229,"Open"),"")</f>
        <v/>
      </c>
      <c r="M19" s="47" t="str">
        <f aca="false">IF(H19="","",SUMIFS($I$30:$I$229,$B$30:$B$229,H19,$Q$30:$Q$229,"Open"))</f>
        <v/>
      </c>
      <c r="N19" s="47" t="str">
        <f aca="false">IF(H19="","",IFERROR(SUMIFS($O$30:$O$229,$B$30:$B$229,H19,$Q$30:$Q$229,"Closed")+SUMIFS($J$30:$J$229,$B$30:$B$229,H19,$Q$30:$Q$229,"Open")+SUMIFS($S$30:$S$229,$B$30:$B$229,H19),0))</f>
        <v/>
      </c>
      <c r="O19" s="48" t="s">
        <v>58</v>
      </c>
      <c r="P19" s="48"/>
      <c r="Q19" s="48"/>
      <c r="R19" s="52" t="n">
        <f aca="false">IFERROR(SUMIFS($O$30:$O$229,$Q$30:$Q$229,"Closed",$O$30:$O$229,"&gt;0")/ABS(SUMIFS($O$30:$O$229,$Q$30:$Q$229,"Closed",$O$30:$O$229,"&lt;0")),0)</f>
        <v>0</v>
      </c>
      <c r="S19" s="52"/>
      <c r="T19" s="52"/>
    </row>
    <row r="20" customFormat="false" ht="19.5" hidden="false" customHeight="true" outlineLevel="0" collapsed="false">
      <c r="A20" s="43"/>
      <c r="B20" s="44" t="str">
        <f aca="false">IF(A20="","",COUNTIF($B$30:$B$229,A20))</f>
        <v/>
      </c>
      <c r="C20" s="44" t="str">
        <f aca="false">IF(A20="","",COUNTIFS($B$30:$B$229,A20,$Q$30:$Q$229,"Open"))</f>
        <v/>
      </c>
      <c r="D20" s="45" t="str">
        <f aca="false">IF(A20="","",SUMIFS($D$30:$D$229,$B$30:$B$229,A20,$Q$30:$Q$229,"Open"))</f>
        <v/>
      </c>
      <c r="E20" s="46" t="str">
        <f aca="false">IFERROR(SUMIFS($G$30:$G$229,$B$30:$B$229,A20,$Q$30:$Q$229,"Open")/SUMIFS($D$30:$D$229,$B$30:$B$229,A20,$Q$30:$Q$229,"Open"),"")</f>
        <v/>
      </c>
      <c r="F20" s="47" t="str">
        <f aca="false">IF(A20="","",SUMIFS($I$30:$I$229,$B$30:$B$229,A20,$Q$30:$Q$229,"Open"))</f>
        <v/>
      </c>
      <c r="G20" s="47" t="str">
        <f aca="false">IF(A20="","",IFERROR(SUMIFS($O$30:$O$229,$B$30:$B$229,A20,$Q$30:$Q$229,"Closed")+SUMIFS($J$30:$J$229,$B$30:$B$229,A20,$Q$30:$Q$229,"Open")+SUMIFS($S$30:$S$229,$B$30:$B$229,A20),0))</f>
        <v/>
      </c>
      <c r="H20" s="43"/>
      <c r="I20" s="44" t="str">
        <f aca="false">IF(H20="","",COUNTIF($B$30:$B$229,H20))</f>
        <v/>
      </c>
      <c r="J20" s="44" t="str">
        <f aca="false">IF(H20="","",COUNTIFS($B$30:$B$229,H20,$Q$30:$Q$229,"Open"))</f>
        <v/>
      </c>
      <c r="K20" s="45" t="str">
        <f aca="false">IF(H20="","",SUMIFS($D$30:$D$229,$B$30:$B$229,H20,$Q$30:$Q$229,"Open"))</f>
        <v/>
      </c>
      <c r="L20" s="46" t="str">
        <f aca="false">IFERROR(SUMIFS($G$30:$G$229,$B$30:$B$229,H20,$Q$30:$Q$229,"Open")/SUMIFS($D$30:$D$229,$B$30:$B$229,H20,$Q$30:$Q$229,"Open"),"")</f>
        <v/>
      </c>
      <c r="M20" s="47" t="str">
        <f aca="false">IF(H20="","",SUMIFS($I$30:$I$229,$B$30:$B$229,H20,$Q$30:$Q$229,"Open"))</f>
        <v/>
      </c>
      <c r="N20" s="47" t="str">
        <f aca="false">IF(H20="","",IFERROR(SUMIFS($O$30:$O$229,$B$30:$B$229,H20,$Q$30:$Q$229,"Closed")+SUMIFS($J$30:$J$229,$B$30:$B$229,H20,$Q$30:$Q$229,"Open")+SUMIFS($S$30:$S$229,$B$30:$B$229,H20),0))</f>
        <v/>
      </c>
      <c r="O20" s="48" t="s">
        <v>59</v>
      </c>
      <c r="P20" s="48"/>
      <c r="Q20" s="48"/>
      <c r="R20" s="49" t="n">
        <f aca="false">IFERROR(maxifs($O$30:$O$229,$Q$30:$Q$229,"Closed"),0)</f>
        <v>0</v>
      </c>
      <c r="S20" s="49"/>
      <c r="T20" s="49"/>
    </row>
    <row r="21" customFormat="false" ht="19.5" hidden="false" customHeight="true" outlineLevel="0" collapsed="false">
      <c r="A21" s="43"/>
      <c r="B21" s="44" t="str">
        <f aca="false">IF(A21="","",COUNTIF($B$30:$B$229,A21))</f>
        <v/>
      </c>
      <c r="C21" s="44" t="str">
        <f aca="false">IF(A21="","",COUNTIFS($B$30:$B$229,A21,$Q$30:$Q$229,"Open"))</f>
        <v/>
      </c>
      <c r="D21" s="45" t="str">
        <f aca="false">IF(A21="","",SUMIFS($D$30:$D$229,$B$30:$B$229,A21,$Q$30:$Q$229,"Open"))</f>
        <v/>
      </c>
      <c r="E21" s="46" t="str">
        <f aca="false">IFERROR(SUMIFS($G$30:$G$229,$B$30:$B$229,A21,$Q$30:$Q$229,"Open")/SUMIFS($D$30:$D$229,$B$30:$B$229,A21,$Q$30:$Q$229,"Open"),"")</f>
        <v/>
      </c>
      <c r="F21" s="47" t="str">
        <f aca="false">IF(A21="","",SUMIFS($I$30:$I$229,$B$30:$B$229,A21,$Q$30:$Q$229,"Open"))</f>
        <v/>
      </c>
      <c r="G21" s="47" t="str">
        <f aca="false">IF(A21="","",IFERROR(SUMIFS($O$30:$O$229,$B$30:$B$229,A21,$Q$30:$Q$229,"Closed")+SUMIFS($J$30:$J$229,$B$30:$B$229,A21,$Q$30:$Q$229,"Open")+SUMIFS($S$30:$S$229,$B$30:$B$229,A21),0))</f>
        <v/>
      </c>
      <c r="H21" s="43"/>
      <c r="I21" s="44" t="str">
        <f aca="false">IF(H21="","",COUNTIF($B$30:$B$229,H21))</f>
        <v/>
      </c>
      <c r="J21" s="44" t="str">
        <f aca="false">IF(H21="","",COUNTIFS($B$30:$B$229,H21,$Q$30:$Q$229,"Open"))</f>
        <v/>
      </c>
      <c r="K21" s="45" t="str">
        <f aca="false">IF(H21="","",SUMIFS($D$30:$D$229,$B$30:$B$229,H21,$Q$30:$Q$229,"Open"))</f>
        <v/>
      </c>
      <c r="L21" s="46" t="str">
        <f aca="false">IFERROR(SUMIFS($G$30:$G$229,$B$30:$B$229,H21,$Q$30:$Q$229,"Open")/SUMIFS($D$30:$D$229,$B$30:$B$229,H21,$Q$30:$Q$229,"Open"),"")</f>
        <v/>
      </c>
      <c r="M21" s="47" t="str">
        <f aca="false">IF(H21="","",SUMIFS($I$30:$I$229,$B$30:$B$229,H21,$Q$30:$Q$229,"Open"))</f>
        <v/>
      </c>
      <c r="N21" s="47" t="str">
        <f aca="false">IF(H21="","",IFERROR(SUMIFS($O$30:$O$229,$B$30:$B$229,H21,$Q$30:$Q$229,"Closed")+SUMIFS($J$30:$J$229,$B$30:$B$229,H21,$Q$30:$Q$229,"Open")+SUMIFS($S$30:$S$229,$B$30:$B$229,H21),0))</f>
        <v/>
      </c>
      <c r="O21" s="48" t="s">
        <v>60</v>
      </c>
      <c r="P21" s="48"/>
      <c r="Q21" s="48"/>
      <c r="R21" s="50" t="n">
        <f aca="false">IFERROR(minifs($O$30:$O$229,$Q$30:$Q$229,"Closed",$O$30:$O$229,"&lt;0"),0)</f>
        <v>0</v>
      </c>
      <c r="S21" s="50"/>
      <c r="T21" s="50"/>
    </row>
    <row r="22" customFormat="false" ht="19.5" hidden="false" customHeight="true" outlineLevel="0" collapsed="false">
      <c r="A22" s="43"/>
      <c r="B22" s="44" t="str">
        <f aca="false">IF(A22="","",COUNTIF($B$30:$B$229,A22))</f>
        <v/>
      </c>
      <c r="C22" s="44" t="str">
        <f aca="false">IF(A22="","",COUNTIFS($B$30:$B$229,A22,$Q$30:$Q$229,"Open"))</f>
        <v/>
      </c>
      <c r="D22" s="45" t="str">
        <f aca="false">IF(A22="","",SUMIFS($D$30:$D$229,$B$30:$B$229,A22,$Q$30:$Q$229,"Open"))</f>
        <v/>
      </c>
      <c r="E22" s="46" t="str">
        <f aca="false">IFERROR(SUMIFS($G$30:$G$229,$B$30:$B$229,A22,$Q$30:$Q$229,"Open")/SUMIFS($D$30:$D$229,$B$30:$B$229,A22,$Q$30:$Q$229,"Open"),"")</f>
        <v/>
      </c>
      <c r="F22" s="47" t="str">
        <f aca="false">IF(A22="","",SUMIFS($I$30:$I$229,$B$30:$B$229,A22,$Q$30:$Q$229,"Open"))</f>
        <v/>
      </c>
      <c r="G22" s="47" t="str">
        <f aca="false">IF(A22="","",IFERROR(SUMIFS($O$30:$O$229,$B$30:$B$229,A22,$Q$30:$Q$229,"Closed")+SUMIFS($J$30:$J$229,$B$30:$B$229,A22,$Q$30:$Q$229,"Open")+SUMIFS($S$30:$S$229,$B$30:$B$229,A22),0))</f>
        <v/>
      </c>
      <c r="H22" s="43"/>
      <c r="I22" s="44" t="str">
        <f aca="false">IF(H22="","",COUNTIF($B$30:$B$229,H22))</f>
        <v/>
      </c>
      <c r="J22" s="44" t="str">
        <f aca="false">IF(H22="","",COUNTIFS($B$30:$B$229,H22,$Q$30:$Q$229,"Open"))</f>
        <v/>
      </c>
      <c r="K22" s="45" t="str">
        <f aca="false">IF(H22="","",SUMIFS($D$30:$D$229,$B$30:$B$229,H22,$Q$30:$Q$229,"Open"))</f>
        <v/>
      </c>
      <c r="L22" s="46" t="str">
        <f aca="false">IFERROR(SUMIFS($G$30:$G$229,$B$30:$B$229,H22,$Q$30:$Q$229,"Open")/SUMIFS($D$30:$D$229,$B$30:$B$229,H22,$Q$30:$Q$229,"Open"),"")</f>
        <v/>
      </c>
      <c r="M22" s="47" t="str">
        <f aca="false">IF(H22="","",SUMIFS($I$30:$I$229,$B$30:$B$229,H22,$Q$30:$Q$229,"Open"))</f>
        <v/>
      </c>
      <c r="N22" s="47" t="str">
        <f aca="false">IF(H22="","",IFERROR(SUMIFS($O$30:$O$229,$B$30:$B$229,H22,$Q$30:$Q$229,"Closed")+SUMIFS($J$30:$J$229,$B$30:$B$229,H22,$Q$30:$Q$229,"Open")+SUMIFS($S$30:$S$229,$B$30:$B$229,H22),0))</f>
        <v/>
      </c>
      <c r="O22" s="48" t="s">
        <v>61</v>
      </c>
      <c r="P22" s="48"/>
      <c r="Q22" s="48"/>
      <c r="R22" s="53" t="n">
        <f aca="false">IFERROR(SUM($S$30:$S$229),0)</f>
        <v>0</v>
      </c>
      <c r="S22" s="53"/>
      <c r="T22" s="53"/>
    </row>
    <row r="23" customFormat="false" ht="19.5" hidden="false" customHeight="true" outlineLevel="0" collapsed="false">
      <c r="A23" s="43"/>
      <c r="B23" s="44" t="str">
        <f aca="false">IF(A23="","",COUNTIF($B$30:$B$229,A23))</f>
        <v/>
      </c>
      <c r="C23" s="44" t="str">
        <f aca="false">IF(A23="","",COUNTIFS($B$30:$B$229,A23,$Q$30:$Q$229,"Open"))</f>
        <v/>
      </c>
      <c r="D23" s="45" t="str">
        <f aca="false">IF(A23="","",SUMIFS($D$30:$D$229,$B$30:$B$229,A23,$Q$30:$Q$229,"Open"))</f>
        <v/>
      </c>
      <c r="E23" s="46" t="str">
        <f aca="false">IFERROR(SUMIFS($G$30:$G$229,$B$30:$B$229,A23,$Q$30:$Q$229,"Open")/SUMIFS($D$30:$D$229,$B$30:$B$229,A23,$Q$30:$Q$229,"Open"),"")</f>
        <v/>
      </c>
      <c r="F23" s="47" t="str">
        <f aca="false">IF(A23="","",SUMIFS($I$30:$I$229,$B$30:$B$229,A23,$Q$30:$Q$229,"Open"))</f>
        <v/>
      </c>
      <c r="G23" s="47" t="str">
        <f aca="false">IF(A23="","",IFERROR(SUMIFS($O$30:$O$229,$B$30:$B$229,A23,$Q$30:$Q$229,"Closed")+SUMIFS($J$30:$J$229,$B$30:$B$229,A23,$Q$30:$Q$229,"Open")+SUMIFS($S$30:$S$229,$B$30:$B$229,A23),0))</f>
        <v/>
      </c>
      <c r="H23" s="43"/>
      <c r="I23" s="44" t="str">
        <f aca="false">IF(H23="","",COUNTIF($B$30:$B$229,H23))</f>
        <v/>
      </c>
      <c r="J23" s="44" t="str">
        <f aca="false">IF(H23="","",COUNTIFS($B$30:$B$229,H23,$Q$30:$Q$229,"Open"))</f>
        <v/>
      </c>
      <c r="K23" s="45" t="str">
        <f aca="false">IF(H23="","",SUMIFS($D$30:$D$229,$B$30:$B$229,H23,$Q$30:$Q$229,"Open"))</f>
        <v/>
      </c>
      <c r="L23" s="46" t="str">
        <f aca="false">IFERROR(SUMIFS($G$30:$G$229,$B$30:$B$229,H23,$Q$30:$Q$229,"Open")/SUMIFS($D$30:$D$229,$B$30:$B$229,H23,$Q$30:$Q$229,"Open"),"")</f>
        <v/>
      </c>
      <c r="M23" s="47" t="str">
        <f aca="false">IF(H23="","",SUMIFS($I$30:$I$229,$B$30:$B$229,H23,$Q$30:$Q$229,"Open"))</f>
        <v/>
      </c>
      <c r="N23" s="47" t="str">
        <f aca="false">IF(H23="","",IFERROR(SUMIFS($O$30:$O$229,$B$30:$B$229,H23,$Q$30:$Q$229,"Closed")+SUMIFS($J$30:$J$229,$B$30:$B$229,H23,$Q$30:$Q$229,"Open")+SUMIFS($S$30:$S$229,$B$30:$B$229,H23),0))</f>
        <v/>
      </c>
      <c r="O23" s="48" t="s">
        <v>62</v>
      </c>
      <c r="P23" s="48"/>
      <c r="Q23" s="48"/>
      <c r="R23" s="54" t="n">
        <f aca="false">IFERROR(AVERAGEIFS($R$30:$R$229,$Q$30:$Q$229,"Closed"),0)</f>
        <v>0</v>
      </c>
      <c r="S23" s="54"/>
      <c r="T23" s="54"/>
    </row>
    <row r="24" customFormat="false" ht="19.5" hidden="false" customHeight="true" outlineLevel="0" collapsed="false">
      <c r="A24" s="43"/>
      <c r="B24" s="44" t="str">
        <f aca="false">IF(A24="","",COUNTIF($B$30:$B$229,A24))</f>
        <v/>
      </c>
      <c r="C24" s="44" t="str">
        <f aca="false">IF(A24="","",COUNTIFS($B$30:$B$229,A24,$Q$30:$Q$229,"Open"))</f>
        <v/>
      </c>
      <c r="D24" s="45" t="str">
        <f aca="false">IF(A24="","",SUMIFS($D$30:$D$229,$B$30:$B$229,A24,$Q$30:$Q$229,"Open"))</f>
        <v/>
      </c>
      <c r="E24" s="46" t="str">
        <f aca="false">IFERROR(SUMIFS($G$30:$G$229,$B$30:$B$229,A24,$Q$30:$Q$229,"Open")/SUMIFS($D$30:$D$229,$B$30:$B$229,A24,$Q$30:$Q$229,"Open"),"")</f>
        <v/>
      </c>
      <c r="F24" s="47" t="str">
        <f aca="false">IF(A24="","",SUMIFS($I$30:$I$229,$B$30:$B$229,A24,$Q$30:$Q$229,"Open"))</f>
        <v/>
      </c>
      <c r="G24" s="47" t="str">
        <f aca="false">IF(A24="","",IFERROR(SUMIFS($O$30:$O$229,$B$30:$B$229,A24,$Q$30:$Q$229,"Closed")+SUMIFS($J$30:$J$229,$B$30:$B$229,A24,$Q$30:$Q$229,"Open")+SUMIFS($S$30:$S$229,$B$30:$B$229,A24),0))</f>
        <v/>
      </c>
      <c r="H24" s="43"/>
      <c r="I24" s="44" t="str">
        <f aca="false">IF(H24="","",COUNTIF($B$30:$B$229,H24))</f>
        <v/>
      </c>
      <c r="J24" s="44" t="str">
        <f aca="false">IF(H24="","",COUNTIFS($B$30:$B$229,H24,$Q$30:$Q$229,"Open"))</f>
        <v/>
      </c>
      <c r="K24" s="45" t="str">
        <f aca="false">IF(H24="","",SUMIFS($D$30:$D$229,$B$30:$B$229,H24,$Q$30:$Q$229,"Open"))</f>
        <v/>
      </c>
      <c r="L24" s="46" t="str">
        <f aca="false">IFERROR(SUMIFS($G$30:$G$229,$B$30:$B$229,H24,$Q$30:$Q$229,"Open")/SUMIFS($D$30:$D$229,$B$30:$B$229,H24,$Q$30:$Q$229,"Open"),"")</f>
        <v/>
      </c>
      <c r="M24" s="47" t="str">
        <f aca="false">IF(H24="","",SUMIFS($I$30:$I$229,$B$30:$B$229,H24,$Q$30:$Q$229,"Open"))</f>
        <v/>
      </c>
      <c r="N24" s="47" t="str">
        <f aca="false">IF(H24="","",IFERROR(SUMIFS($O$30:$O$229,$B$30:$B$229,H24,$Q$30:$Q$229,"Closed")+SUMIFS($J$30:$J$229,$B$30:$B$229,H24,$Q$30:$Q$229,"Open")+SUMIFS($S$30:$S$229,$B$30:$B$229,H24),0))</f>
        <v/>
      </c>
      <c r="O24" s="48" t="s">
        <v>63</v>
      </c>
      <c r="P24" s="48"/>
      <c r="Q24" s="48"/>
      <c r="R24" s="51" t="n">
        <f aca="false">IFERROR(AVERAGE($G$30:$G$229),0)</f>
        <v>0</v>
      </c>
      <c r="S24" s="51"/>
      <c r="T24" s="51"/>
    </row>
    <row r="25" customFormat="false" ht="19.5" hidden="false" customHeight="true" outlineLevel="0" collapsed="false">
      <c r="A25" s="43"/>
      <c r="B25" s="44" t="str">
        <f aca="false">IF(A25="","",COUNTIF($B$30:$B$229,A25))</f>
        <v/>
      </c>
      <c r="C25" s="44" t="str">
        <f aca="false">IF(A25="","",COUNTIFS($B$30:$B$229,A25,$Q$30:$Q$229,"Open"))</f>
        <v/>
      </c>
      <c r="D25" s="45" t="str">
        <f aca="false">IF(A25="","",SUMIFS($D$30:$D$229,$B$30:$B$229,A25,$Q$30:$Q$229,"Open"))</f>
        <v/>
      </c>
      <c r="E25" s="46" t="str">
        <f aca="false">IFERROR(SUMIFS($G$30:$G$229,$B$30:$B$229,A25,$Q$30:$Q$229,"Open")/SUMIFS($D$30:$D$229,$B$30:$B$229,A25,$Q$30:$Q$229,"Open"),"")</f>
        <v/>
      </c>
      <c r="F25" s="47" t="str">
        <f aca="false">IF(A25="","",SUMIFS($I$30:$I$229,$B$30:$B$229,A25,$Q$30:$Q$229,"Open"))</f>
        <v/>
      </c>
      <c r="G25" s="47" t="str">
        <f aca="false">IF(A25="","",IFERROR(SUMIFS($O$30:$O$229,$B$30:$B$229,A25,$Q$30:$Q$229,"Closed")+SUMIFS($J$30:$J$229,$B$30:$B$229,A25,$Q$30:$Q$229,"Open")+SUMIFS($S$30:$S$229,$B$30:$B$229,A25),0))</f>
        <v/>
      </c>
      <c r="H25" s="43"/>
      <c r="I25" s="44" t="str">
        <f aca="false">IF(H25="","",COUNTIF($B$30:$B$229,H25))</f>
        <v/>
      </c>
      <c r="J25" s="44" t="str">
        <f aca="false">IF(H25="","",COUNTIFS($B$30:$B$229,H25,$Q$30:$Q$229,"Open"))</f>
        <v/>
      </c>
      <c r="K25" s="45" t="str">
        <f aca="false">IF(H25="","",SUMIFS($D$30:$D$229,$B$30:$B$229,H25,$Q$30:$Q$229,"Open"))</f>
        <v/>
      </c>
      <c r="L25" s="46" t="str">
        <f aca="false">IFERROR(SUMIFS($G$30:$G$229,$B$30:$B$229,H25,$Q$30:$Q$229,"Open")/SUMIFS($D$30:$D$229,$B$30:$B$229,H25,$Q$30:$Q$229,"Open"),"")</f>
        <v/>
      </c>
      <c r="M25" s="47" t="str">
        <f aca="false">IF(H25="","",SUMIFS($I$30:$I$229,$B$30:$B$229,H25,$Q$30:$Q$229,"Open"))</f>
        <v/>
      </c>
      <c r="N25" s="47" t="str">
        <f aca="false">IF(H25="","",IFERROR(SUMIFS($O$30:$O$229,$B$30:$B$229,H25,$Q$30:$Q$229,"Closed")+SUMIFS($J$30:$J$229,$B$30:$B$229,H25,$Q$30:$Q$229,"Open")+SUMIFS($S$30:$S$229,$B$30:$B$229,H25),0))</f>
        <v/>
      </c>
      <c r="O25" s="48" t="s">
        <v>64</v>
      </c>
      <c r="P25" s="48"/>
      <c r="Q25" s="48"/>
      <c r="R25" s="51" t="n">
        <f aca="false">IFERROR(MAX($G$30:$G$229),0)</f>
        <v>0</v>
      </c>
      <c r="S25" s="51"/>
      <c r="T25" s="51"/>
    </row>
    <row r="26" customFormat="false" ht="9.75" hidden="false" customHeight="true" outlineLevel="0" collapsed="false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customFormat="false" ht="21.75" hidden="false" customHeight="true" outlineLevel="0" collapsed="false">
      <c r="A27" s="56" t="s">
        <v>65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customFormat="false" ht="25.5" hidden="false" customHeight="true" outlineLevel="0" collapsed="false">
      <c r="A28" s="57" t="s">
        <v>66</v>
      </c>
      <c r="B28" s="57" t="s">
        <v>51</v>
      </c>
      <c r="C28" s="58" t="s">
        <v>24</v>
      </c>
      <c r="D28" s="58"/>
      <c r="E28" s="58"/>
      <c r="F28" s="58"/>
      <c r="G28" s="58"/>
      <c r="H28" s="59" t="s">
        <v>67</v>
      </c>
      <c r="I28" s="59"/>
      <c r="J28" s="59"/>
      <c r="K28" s="59"/>
      <c r="L28" s="60" t="s">
        <v>68</v>
      </c>
      <c r="M28" s="60"/>
      <c r="N28" s="60"/>
      <c r="O28" s="60"/>
      <c r="P28" s="60"/>
      <c r="Q28" s="61" t="s">
        <v>69</v>
      </c>
      <c r="R28" s="61" t="s">
        <v>70</v>
      </c>
      <c r="S28" s="61" t="s">
        <v>71</v>
      </c>
      <c r="T28" s="61" t="s">
        <v>72</v>
      </c>
    </row>
    <row r="29" customFormat="false" ht="21.75" hidden="false" customHeight="true" outlineLevel="0" collapsed="false">
      <c r="A29" s="57"/>
      <c r="B29" s="57"/>
      <c r="C29" s="40" t="s">
        <v>73</v>
      </c>
      <c r="D29" s="40" t="s">
        <v>53</v>
      </c>
      <c r="E29" s="40" t="s">
        <v>74</v>
      </c>
      <c r="F29" s="41" t="s">
        <v>75</v>
      </c>
      <c r="G29" s="41" t="s">
        <v>76</v>
      </c>
      <c r="H29" s="41" t="s">
        <v>77</v>
      </c>
      <c r="I29" s="41" t="s">
        <v>78</v>
      </c>
      <c r="J29" s="41" t="s">
        <v>79</v>
      </c>
      <c r="K29" s="41" t="s">
        <v>80</v>
      </c>
      <c r="L29" s="41" t="s">
        <v>81</v>
      </c>
      <c r="M29" s="41" t="s">
        <v>82</v>
      </c>
      <c r="N29" s="41" t="s">
        <v>83</v>
      </c>
      <c r="O29" s="41" t="s">
        <v>84</v>
      </c>
      <c r="P29" s="41" t="s">
        <v>85</v>
      </c>
      <c r="Q29" s="61"/>
      <c r="R29" s="61"/>
      <c r="S29" s="61"/>
      <c r="T29" s="61"/>
    </row>
    <row r="30" customFormat="false" ht="18" hidden="false" customHeight="true" outlineLevel="0" collapsed="false">
      <c r="A30" s="62" t="n">
        <v>1</v>
      </c>
      <c r="B30" s="63"/>
      <c r="C30" s="64"/>
      <c r="D30" s="44"/>
      <c r="E30" s="65"/>
      <c r="F30" s="65"/>
      <c r="G30" s="46" t="str">
        <f aca="false">IF(OR(D30="",E30=""),"",D30*E30+IF(F30="",0,F30))</f>
        <v/>
      </c>
      <c r="H30" s="65" t="str">
        <f aca="false">IF(B30="","",IFERROR(let(h,stockhistory(B30,TODAY()-10,TODAY(),0,0,1),INDEX(h,ROWS(h),1)),""))</f>
        <v/>
      </c>
      <c r="I30" s="65" t="str">
        <f aca="false">IF(OR(D30="",H30="",Q30="Closed"),"",D30*H30)</f>
        <v/>
      </c>
      <c r="J30" s="66" t="str">
        <f aca="false">IF(OR(I30="",G30="",Q30="Closed"),"",I30-G30)</f>
        <v/>
      </c>
      <c r="K30" s="67" t="str">
        <f aca="false">IF(OR(I30="",G30="",G30=0,Q30="Closed"),"",(I30-G30)/G30)</f>
        <v/>
      </c>
      <c r="L30" s="64"/>
      <c r="M30" s="65"/>
      <c r="N30" s="65" t="str">
        <f aca="false">IF(OR(D30="",M30=""),"",D30*M30)</f>
        <v/>
      </c>
      <c r="O30" s="46" t="str">
        <f aca="false">IF(OR(N30="",G30=""),"",N30-G30)</f>
        <v/>
      </c>
      <c r="P30" s="67" t="str">
        <f aca="false">IF(OR(N30="",G30="",G30=0),"",(N30-G30)/G30)</f>
        <v/>
      </c>
      <c r="Q30" s="68" t="str">
        <f aca="false">IF(B30="","",IF(L30="","Open","Closed"))</f>
        <v/>
      </c>
      <c r="R30" s="44" t="str">
        <f aca="true">IF(C30="","",IF(L30="",TODAY()-C30,L30-C30))</f>
        <v/>
      </c>
      <c r="S30" s="65"/>
      <c r="T30" s="69"/>
    </row>
    <row r="31" customFormat="false" ht="18" hidden="false" customHeight="true" outlineLevel="0" collapsed="false">
      <c r="A31" s="70" t="n">
        <v>2</v>
      </c>
      <c r="B31" s="71"/>
      <c r="C31" s="72"/>
      <c r="D31" s="73"/>
      <c r="E31" s="74"/>
      <c r="F31" s="74"/>
      <c r="G31" s="75" t="str">
        <f aca="false">IF(OR(D31="",E31=""),"",D31*E31+IF(F31="",0,F31))</f>
        <v/>
      </c>
      <c r="H31" s="74" t="str">
        <f aca="false">IF(B31="","",IFERROR(let(h,stockhistory(B31,TODAY()-10,TODAY(),0,0,1),INDEX(h,ROWS(h),1)),""))</f>
        <v/>
      </c>
      <c r="I31" s="74" t="str">
        <f aca="false">IF(OR(D31="",H31="",Q31="Closed"),"",D31*H31)</f>
        <v/>
      </c>
      <c r="J31" s="76" t="str">
        <f aca="false">IF(OR(I31="",G31="",Q31="Closed"),"",I31-G31)</f>
        <v/>
      </c>
      <c r="K31" s="77" t="str">
        <f aca="false">IF(OR(I31="",G31="",G31=0,Q31="Closed"),"",(I31-G31)/G31)</f>
        <v/>
      </c>
      <c r="L31" s="72"/>
      <c r="M31" s="74"/>
      <c r="N31" s="74" t="str">
        <f aca="false">IF(OR(D31="",M31=""),"",D31*M31)</f>
        <v/>
      </c>
      <c r="O31" s="75" t="str">
        <f aca="false">IF(OR(N31="",G31=""),"",N31-G31)</f>
        <v/>
      </c>
      <c r="P31" s="77" t="str">
        <f aca="false">IF(OR(N31="",G31="",G31=0),"",(N31-G31)/G31)</f>
        <v/>
      </c>
      <c r="Q31" s="78" t="str">
        <f aca="false">IF(B31="","",IF(L31="","Open","Closed"))</f>
        <v/>
      </c>
      <c r="R31" s="73" t="str">
        <f aca="true">IF(C31="","",IF(L31="",TODAY()-C31,L31-C31))</f>
        <v/>
      </c>
      <c r="S31" s="74"/>
      <c r="T31" s="79"/>
    </row>
    <row r="32" customFormat="false" ht="18" hidden="false" customHeight="true" outlineLevel="0" collapsed="false">
      <c r="A32" s="62" t="n">
        <v>3</v>
      </c>
      <c r="B32" s="63"/>
      <c r="C32" s="64"/>
      <c r="D32" s="44"/>
      <c r="E32" s="65"/>
      <c r="F32" s="65"/>
      <c r="G32" s="46" t="str">
        <f aca="false">IF(OR(D32="",E32=""),"",D32*E32+IF(F32="",0,F32))</f>
        <v/>
      </c>
      <c r="H32" s="65" t="str">
        <f aca="false">IF(B32="","",IFERROR(let(h,stockhistory(B32,TODAY()-10,TODAY(),0,0,1),INDEX(h,ROWS(h),1)),""))</f>
        <v/>
      </c>
      <c r="I32" s="65" t="str">
        <f aca="false">IF(OR(D32="",H32="",Q32="Closed"),"",D32*H32)</f>
        <v/>
      </c>
      <c r="J32" s="66" t="str">
        <f aca="false">IF(OR(I32="",G32="",Q32="Closed"),"",I32-G32)</f>
        <v/>
      </c>
      <c r="K32" s="67" t="str">
        <f aca="false">IF(OR(I32="",G32="",G32=0,Q32="Closed"),"",(I32-G32)/G32)</f>
        <v/>
      </c>
      <c r="L32" s="64"/>
      <c r="M32" s="65"/>
      <c r="N32" s="65" t="str">
        <f aca="false">IF(OR(D32="",M32=""),"",D32*M32)</f>
        <v/>
      </c>
      <c r="O32" s="46" t="str">
        <f aca="false">IF(OR(N32="",G32=""),"",N32-G32)</f>
        <v/>
      </c>
      <c r="P32" s="67" t="str">
        <f aca="false">IF(OR(N32="",G32="",G32=0),"",(N32-G32)/G32)</f>
        <v/>
      </c>
      <c r="Q32" s="68" t="str">
        <f aca="false">IF(B32="","",IF(L32="","Open","Closed"))</f>
        <v/>
      </c>
      <c r="R32" s="44" t="str">
        <f aca="true">IF(C32="","",IF(L32="",TODAY()-C32,L32-C32))</f>
        <v/>
      </c>
      <c r="S32" s="65"/>
      <c r="T32" s="69"/>
    </row>
    <row r="33" customFormat="false" ht="18" hidden="false" customHeight="true" outlineLevel="0" collapsed="false">
      <c r="A33" s="70" t="n">
        <v>4</v>
      </c>
      <c r="B33" s="71"/>
      <c r="C33" s="72"/>
      <c r="D33" s="73"/>
      <c r="E33" s="74"/>
      <c r="F33" s="74"/>
      <c r="G33" s="75" t="str">
        <f aca="false">IF(OR(D33="",E33=""),"",D33*E33+IF(F33="",0,F33))</f>
        <v/>
      </c>
      <c r="H33" s="74" t="str">
        <f aca="false">IF(B33="","",IFERROR(let(h,stockhistory(B33,TODAY()-10,TODAY(),0,0,1),INDEX(h,ROWS(h),1)),""))</f>
        <v/>
      </c>
      <c r="I33" s="74" t="str">
        <f aca="false">IF(OR(D33="",H33="",Q33="Closed"),"",D33*H33)</f>
        <v/>
      </c>
      <c r="J33" s="76" t="str">
        <f aca="false">IF(OR(I33="",G33="",Q33="Closed"),"",I33-G33)</f>
        <v/>
      </c>
      <c r="K33" s="77" t="str">
        <f aca="false">IF(OR(I33="",G33="",G33=0,Q33="Closed"),"",(I33-G33)/G33)</f>
        <v/>
      </c>
      <c r="L33" s="72"/>
      <c r="M33" s="74"/>
      <c r="N33" s="74" t="str">
        <f aca="false">IF(OR(D33="",M33=""),"",D33*M33)</f>
        <v/>
      </c>
      <c r="O33" s="75" t="str">
        <f aca="false">IF(OR(N33="",G33=""),"",N33-G33)</f>
        <v/>
      </c>
      <c r="P33" s="77" t="str">
        <f aca="false">IF(OR(N33="",G33="",G33=0),"",(N33-G33)/G33)</f>
        <v/>
      </c>
      <c r="Q33" s="78" t="str">
        <f aca="false">IF(B33="","",IF(L33="","Open","Closed"))</f>
        <v/>
      </c>
      <c r="R33" s="73" t="str">
        <f aca="true">IF(C33="","",IF(L33="",TODAY()-C33,L33-C33))</f>
        <v/>
      </c>
      <c r="S33" s="74"/>
      <c r="T33" s="79"/>
    </row>
    <row r="34" customFormat="false" ht="18" hidden="false" customHeight="true" outlineLevel="0" collapsed="false">
      <c r="A34" s="62" t="n">
        <v>5</v>
      </c>
      <c r="B34" s="63"/>
      <c r="C34" s="64"/>
      <c r="D34" s="44"/>
      <c r="E34" s="65"/>
      <c r="F34" s="65"/>
      <c r="G34" s="46" t="str">
        <f aca="false">IF(OR(D34="",E34=""),"",D34*E34+IF(F34="",0,F34))</f>
        <v/>
      </c>
      <c r="H34" s="65" t="str">
        <f aca="false">IF(B34="","",IFERROR(let(h,stockhistory(B34,TODAY()-10,TODAY(),0,0,1),INDEX(h,ROWS(h),1)),""))</f>
        <v/>
      </c>
      <c r="I34" s="65" t="str">
        <f aca="false">IF(OR(D34="",H34="",Q34="Closed"),"",D34*H34)</f>
        <v/>
      </c>
      <c r="J34" s="66" t="str">
        <f aca="false">IF(OR(I34="",G34="",Q34="Closed"),"",I34-G34)</f>
        <v/>
      </c>
      <c r="K34" s="67" t="str">
        <f aca="false">IF(OR(I34="",G34="",G34=0,Q34="Closed"),"",(I34-G34)/G34)</f>
        <v/>
      </c>
      <c r="L34" s="64"/>
      <c r="M34" s="65"/>
      <c r="N34" s="65" t="str">
        <f aca="false">IF(OR(D34="",M34=""),"",D34*M34)</f>
        <v/>
      </c>
      <c r="O34" s="46" t="str">
        <f aca="false">IF(OR(N34="",G34=""),"",N34-G34)</f>
        <v/>
      </c>
      <c r="P34" s="67" t="str">
        <f aca="false">IF(OR(N34="",G34="",G34=0),"",(N34-G34)/G34)</f>
        <v/>
      </c>
      <c r="Q34" s="68" t="str">
        <f aca="false">IF(B34="","",IF(L34="","Open","Closed"))</f>
        <v/>
      </c>
      <c r="R34" s="44" t="str">
        <f aca="true">IF(C34="","",IF(L34="",TODAY()-C34,L34-C34))</f>
        <v/>
      </c>
      <c r="S34" s="65"/>
      <c r="T34" s="69"/>
    </row>
    <row r="35" customFormat="false" ht="18" hidden="false" customHeight="true" outlineLevel="0" collapsed="false">
      <c r="A35" s="70" t="n">
        <v>6</v>
      </c>
      <c r="B35" s="71"/>
      <c r="C35" s="72"/>
      <c r="D35" s="73"/>
      <c r="E35" s="74"/>
      <c r="F35" s="74"/>
      <c r="G35" s="75" t="str">
        <f aca="false">IF(OR(D35="",E35=""),"",D35*E35+IF(F35="",0,F35))</f>
        <v/>
      </c>
      <c r="H35" s="74" t="str">
        <f aca="false">IF(B35="","",IFERROR(let(h,stockhistory(B35,TODAY()-10,TODAY(),0,0,1),INDEX(h,ROWS(h),1)),""))</f>
        <v/>
      </c>
      <c r="I35" s="74" t="str">
        <f aca="false">IF(OR(D35="",H35="",Q35="Closed"),"",D35*H35)</f>
        <v/>
      </c>
      <c r="J35" s="76" t="str">
        <f aca="false">IF(OR(I35="",G35="",Q35="Closed"),"",I35-G35)</f>
        <v/>
      </c>
      <c r="K35" s="77" t="str">
        <f aca="false">IF(OR(I35="",G35="",G35=0,Q35="Closed"),"",(I35-G35)/G35)</f>
        <v/>
      </c>
      <c r="L35" s="72"/>
      <c r="M35" s="74"/>
      <c r="N35" s="74" t="str">
        <f aca="false">IF(OR(D35="",M35=""),"",D35*M35)</f>
        <v/>
      </c>
      <c r="O35" s="75" t="str">
        <f aca="false">IF(OR(N35="",G35=""),"",N35-G35)</f>
        <v/>
      </c>
      <c r="P35" s="77" t="str">
        <f aca="false">IF(OR(N35="",G35="",G35=0),"",(N35-G35)/G35)</f>
        <v/>
      </c>
      <c r="Q35" s="78" t="str">
        <f aca="false">IF(B35="","",IF(L35="","Open","Closed"))</f>
        <v/>
      </c>
      <c r="R35" s="73" t="str">
        <f aca="true">IF(C35="","",IF(L35="",TODAY()-C35,L35-C35))</f>
        <v/>
      </c>
      <c r="S35" s="74"/>
      <c r="T35" s="79"/>
    </row>
    <row r="36" customFormat="false" ht="18" hidden="false" customHeight="true" outlineLevel="0" collapsed="false">
      <c r="A36" s="62" t="n">
        <v>7</v>
      </c>
      <c r="B36" s="63"/>
      <c r="C36" s="64"/>
      <c r="D36" s="44"/>
      <c r="E36" s="65"/>
      <c r="F36" s="65"/>
      <c r="G36" s="46" t="str">
        <f aca="false">IF(OR(D36="",E36=""),"",D36*E36+IF(F36="",0,F36))</f>
        <v/>
      </c>
      <c r="H36" s="65" t="str">
        <f aca="false">IF(B36="","",IFERROR(let(h,stockhistory(B36,TODAY()-10,TODAY(),0,0,1),INDEX(h,ROWS(h),1)),""))</f>
        <v/>
      </c>
      <c r="I36" s="65" t="str">
        <f aca="false">IF(OR(D36="",H36="",Q36="Closed"),"",D36*H36)</f>
        <v/>
      </c>
      <c r="J36" s="66" t="str">
        <f aca="false">IF(OR(I36="",G36="",Q36="Closed"),"",I36-G36)</f>
        <v/>
      </c>
      <c r="K36" s="67" t="str">
        <f aca="false">IF(OR(I36="",G36="",G36=0,Q36="Closed"),"",(I36-G36)/G36)</f>
        <v/>
      </c>
      <c r="L36" s="64"/>
      <c r="M36" s="65"/>
      <c r="N36" s="65" t="str">
        <f aca="false">IF(OR(D36="",M36=""),"",D36*M36)</f>
        <v/>
      </c>
      <c r="O36" s="46" t="str">
        <f aca="false">IF(OR(N36="",G36=""),"",N36-G36)</f>
        <v/>
      </c>
      <c r="P36" s="67" t="str">
        <f aca="false">IF(OR(N36="",G36="",G36=0),"",(N36-G36)/G36)</f>
        <v/>
      </c>
      <c r="Q36" s="68" t="str">
        <f aca="false">IF(B36="","",IF(L36="","Open","Closed"))</f>
        <v/>
      </c>
      <c r="R36" s="44" t="str">
        <f aca="true">IF(C36="","",IF(L36="",TODAY()-C36,L36-C36))</f>
        <v/>
      </c>
      <c r="S36" s="65"/>
      <c r="T36" s="69"/>
    </row>
    <row r="37" customFormat="false" ht="18" hidden="false" customHeight="true" outlineLevel="0" collapsed="false">
      <c r="A37" s="70" t="n">
        <v>8</v>
      </c>
      <c r="B37" s="71"/>
      <c r="C37" s="72"/>
      <c r="D37" s="73"/>
      <c r="E37" s="74"/>
      <c r="F37" s="74"/>
      <c r="G37" s="75" t="str">
        <f aca="false">IF(OR(D37="",E37=""),"",D37*E37+IF(F37="",0,F37))</f>
        <v/>
      </c>
      <c r="H37" s="74" t="str">
        <f aca="false">IF(B37="","",IFERROR(let(h,stockhistory(B37,TODAY()-10,TODAY(),0,0,1),INDEX(h,ROWS(h),1)),""))</f>
        <v/>
      </c>
      <c r="I37" s="74" t="str">
        <f aca="false">IF(OR(D37="",H37="",Q37="Closed"),"",D37*H37)</f>
        <v/>
      </c>
      <c r="J37" s="76" t="str">
        <f aca="false">IF(OR(I37="",G37="",Q37="Closed"),"",I37-G37)</f>
        <v/>
      </c>
      <c r="K37" s="77" t="str">
        <f aca="false">IF(OR(I37="",G37="",G37=0,Q37="Closed"),"",(I37-G37)/G37)</f>
        <v/>
      </c>
      <c r="L37" s="72"/>
      <c r="M37" s="74"/>
      <c r="N37" s="74" t="str">
        <f aca="false">IF(OR(D37="",M37=""),"",D37*M37)</f>
        <v/>
      </c>
      <c r="O37" s="75" t="str">
        <f aca="false">IF(OR(N37="",G37=""),"",N37-G37)</f>
        <v/>
      </c>
      <c r="P37" s="77" t="str">
        <f aca="false">IF(OR(N37="",G37="",G37=0),"",(N37-G37)/G37)</f>
        <v/>
      </c>
      <c r="Q37" s="78" t="str">
        <f aca="false">IF(B37="","",IF(L37="","Open","Closed"))</f>
        <v/>
      </c>
      <c r="R37" s="73" t="str">
        <f aca="true">IF(C37="","",IF(L37="",TODAY()-C37,L37-C37))</f>
        <v/>
      </c>
      <c r="S37" s="74"/>
      <c r="T37" s="79"/>
    </row>
    <row r="38" customFormat="false" ht="18" hidden="false" customHeight="true" outlineLevel="0" collapsed="false">
      <c r="A38" s="62" t="n">
        <v>9</v>
      </c>
      <c r="B38" s="63"/>
      <c r="C38" s="64"/>
      <c r="D38" s="44"/>
      <c r="E38" s="65"/>
      <c r="F38" s="65"/>
      <c r="G38" s="46" t="str">
        <f aca="false">IF(OR(D38="",E38=""),"",D38*E38+IF(F38="",0,F38))</f>
        <v/>
      </c>
      <c r="H38" s="65" t="str">
        <f aca="false">IF(B38="","",IFERROR(let(h,stockhistory(B38,TODAY()-10,TODAY(),0,0,1),INDEX(h,ROWS(h),1)),""))</f>
        <v/>
      </c>
      <c r="I38" s="65" t="str">
        <f aca="false">IF(OR(D38="",H38="",Q38="Closed"),"",D38*H38)</f>
        <v/>
      </c>
      <c r="J38" s="66" t="str">
        <f aca="false">IF(OR(I38="",G38="",Q38="Closed"),"",I38-G38)</f>
        <v/>
      </c>
      <c r="K38" s="67" t="str">
        <f aca="false">IF(OR(I38="",G38="",G38=0,Q38="Closed"),"",(I38-G38)/G38)</f>
        <v/>
      </c>
      <c r="L38" s="64"/>
      <c r="M38" s="65"/>
      <c r="N38" s="65" t="str">
        <f aca="false">IF(OR(D38="",M38=""),"",D38*M38)</f>
        <v/>
      </c>
      <c r="O38" s="46" t="str">
        <f aca="false">IF(OR(N38="",G38=""),"",N38-G38)</f>
        <v/>
      </c>
      <c r="P38" s="67" t="str">
        <f aca="false">IF(OR(N38="",G38="",G38=0),"",(N38-G38)/G38)</f>
        <v/>
      </c>
      <c r="Q38" s="68" t="str">
        <f aca="false">IF(B38="","",IF(L38="","Open","Closed"))</f>
        <v/>
      </c>
      <c r="R38" s="44" t="str">
        <f aca="true">IF(C38="","",IF(L38="",TODAY()-C38,L38-C38))</f>
        <v/>
      </c>
      <c r="S38" s="65"/>
      <c r="T38" s="69"/>
    </row>
    <row r="39" customFormat="false" ht="18" hidden="false" customHeight="true" outlineLevel="0" collapsed="false">
      <c r="A39" s="70" t="n">
        <v>10</v>
      </c>
      <c r="B39" s="71"/>
      <c r="C39" s="72"/>
      <c r="D39" s="73"/>
      <c r="E39" s="74"/>
      <c r="F39" s="74"/>
      <c r="G39" s="75" t="str">
        <f aca="false">IF(OR(D39="",E39=""),"",D39*E39+IF(F39="",0,F39))</f>
        <v/>
      </c>
      <c r="H39" s="74" t="str">
        <f aca="false">IF(B39="","",IFERROR(let(h,stockhistory(B39,TODAY()-10,TODAY(),0,0,1),INDEX(h,ROWS(h),1)),""))</f>
        <v/>
      </c>
      <c r="I39" s="74" t="str">
        <f aca="false">IF(OR(D39="",H39="",Q39="Closed"),"",D39*H39)</f>
        <v/>
      </c>
      <c r="J39" s="76" t="str">
        <f aca="false">IF(OR(I39="",G39="",Q39="Closed"),"",I39-G39)</f>
        <v/>
      </c>
      <c r="K39" s="77" t="str">
        <f aca="false">IF(OR(I39="",G39="",G39=0,Q39="Closed"),"",(I39-G39)/G39)</f>
        <v/>
      </c>
      <c r="L39" s="72"/>
      <c r="M39" s="74"/>
      <c r="N39" s="74" t="str">
        <f aca="false">IF(OR(D39="",M39=""),"",D39*M39)</f>
        <v/>
      </c>
      <c r="O39" s="75" t="str">
        <f aca="false">IF(OR(N39="",G39=""),"",N39-G39)</f>
        <v/>
      </c>
      <c r="P39" s="77" t="str">
        <f aca="false">IF(OR(N39="",G39="",G39=0),"",(N39-G39)/G39)</f>
        <v/>
      </c>
      <c r="Q39" s="78" t="str">
        <f aca="false">IF(B39="","",IF(L39="","Open","Closed"))</f>
        <v/>
      </c>
      <c r="R39" s="73" t="str">
        <f aca="true">IF(C39="","",IF(L39="",TODAY()-C39,L39-C39))</f>
        <v/>
      </c>
      <c r="S39" s="74"/>
      <c r="T39" s="79"/>
    </row>
    <row r="40" customFormat="false" ht="18" hidden="false" customHeight="true" outlineLevel="0" collapsed="false">
      <c r="A40" s="62" t="n">
        <v>11</v>
      </c>
      <c r="B40" s="63"/>
      <c r="C40" s="64"/>
      <c r="D40" s="44"/>
      <c r="E40" s="65"/>
      <c r="F40" s="65"/>
      <c r="G40" s="46" t="str">
        <f aca="false">IF(OR(D40="",E40=""),"",D40*E40+IF(F40="",0,F40))</f>
        <v/>
      </c>
      <c r="H40" s="65" t="str">
        <f aca="false">IF(B40="","",IFERROR(let(h,stockhistory(B40,TODAY()-10,TODAY(),0,0,1),INDEX(h,ROWS(h),1)),""))</f>
        <v/>
      </c>
      <c r="I40" s="65" t="str">
        <f aca="false">IF(OR(D40="",H40="",Q40="Closed"),"",D40*H40)</f>
        <v/>
      </c>
      <c r="J40" s="66" t="str">
        <f aca="false">IF(OR(I40="",G40="",Q40="Closed"),"",I40-G40)</f>
        <v/>
      </c>
      <c r="K40" s="67" t="str">
        <f aca="false">IF(OR(I40="",G40="",G40=0,Q40="Closed"),"",(I40-G40)/G40)</f>
        <v/>
      </c>
      <c r="L40" s="64"/>
      <c r="M40" s="65"/>
      <c r="N40" s="65" t="str">
        <f aca="false">IF(OR(D40="",M40=""),"",D40*M40)</f>
        <v/>
      </c>
      <c r="O40" s="46" t="str">
        <f aca="false">IF(OR(N40="",G40=""),"",N40-G40)</f>
        <v/>
      </c>
      <c r="P40" s="67" t="str">
        <f aca="false">IF(OR(N40="",G40="",G40=0),"",(N40-G40)/G40)</f>
        <v/>
      </c>
      <c r="Q40" s="68" t="str">
        <f aca="false">IF(B40="","",IF(L40="","Open","Closed"))</f>
        <v/>
      </c>
      <c r="R40" s="44" t="str">
        <f aca="true">IF(C40="","",IF(L40="",TODAY()-C40,L40-C40))</f>
        <v/>
      </c>
      <c r="S40" s="65"/>
      <c r="T40" s="69"/>
    </row>
    <row r="41" customFormat="false" ht="18" hidden="false" customHeight="true" outlineLevel="0" collapsed="false">
      <c r="A41" s="70" t="n">
        <v>12</v>
      </c>
      <c r="B41" s="71"/>
      <c r="C41" s="72"/>
      <c r="D41" s="73"/>
      <c r="E41" s="74"/>
      <c r="F41" s="74"/>
      <c r="G41" s="75" t="str">
        <f aca="false">IF(OR(D41="",E41=""),"",D41*E41+IF(F41="",0,F41))</f>
        <v/>
      </c>
      <c r="H41" s="74" t="str">
        <f aca="false">IF(B41="","",IFERROR(let(h,stockhistory(B41,TODAY()-10,TODAY(),0,0,1),INDEX(h,ROWS(h),1)),""))</f>
        <v/>
      </c>
      <c r="I41" s="74" t="str">
        <f aca="false">IF(OR(D41="",H41="",Q41="Closed"),"",D41*H41)</f>
        <v/>
      </c>
      <c r="J41" s="76" t="str">
        <f aca="false">IF(OR(I41="",G41="",Q41="Closed"),"",I41-G41)</f>
        <v/>
      </c>
      <c r="K41" s="77" t="str">
        <f aca="false">IF(OR(I41="",G41="",G41=0,Q41="Closed"),"",(I41-G41)/G41)</f>
        <v/>
      </c>
      <c r="L41" s="72"/>
      <c r="M41" s="74"/>
      <c r="N41" s="74" t="str">
        <f aca="false">IF(OR(D41="",M41=""),"",D41*M41)</f>
        <v/>
      </c>
      <c r="O41" s="75" t="str">
        <f aca="false">IF(OR(N41="",G41=""),"",N41-G41)</f>
        <v/>
      </c>
      <c r="P41" s="77" t="str">
        <f aca="false">IF(OR(N41="",G41="",G41=0),"",(N41-G41)/G41)</f>
        <v/>
      </c>
      <c r="Q41" s="78" t="str">
        <f aca="false">IF(B41="","",IF(L41="","Open","Closed"))</f>
        <v/>
      </c>
      <c r="R41" s="73" t="str">
        <f aca="true">IF(C41="","",IF(L41="",TODAY()-C41,L41-C41))</f>
        <v/>
      </c>
      <c r="S41" s="74"/>
      <c r="T41" s="79"/>
    </row>
    <row r="42" customFormat="false" ht="18" hidden="false" customHeight="true" outlineLevel="0" collapsed="false">
      <c r="A42" s="62" t="n">
        <v>13</v>
      </c>
      <c r="B42" s="63"/>
      <c r="C42" s="64"/>
      <c r="D42" s="44"/>
      <c r="E42" s="65"/>
      <c r="F42" s="65"/>
      <c r="G42" s="46" t="str">
        <f aca="false">IF(OR(D42="",E42=""),"",D42*E42+IF(F42="",0,F42))</f>
        <v/>
      </c>
      <c r="H42" s="65" t="str">
        <f aca="false">IF(B42="","",IFERROR(let(h,stockhistory(B42,TODAY()-10,TODAY(),0,0,1),INDEX(h,ROWS(h),1)),""))</f>
        <v/>
      </c>
      <c r="I42" s="65" t="str">
        <f aca="false">IF(OR(D42="",H42="",Q42="Closed"),"",D42*H42)</f>
        <v/>
      </c>
      <c r="J42" s="66" t="str">
        <f aca="false">IF(OR(I42="",G42="",Q42="Closed"),"",I42-G42)</f>
        <v/>
      </c>
      <c r="K42" s="67" t="str">
        <f aca="false">IF(OR(I42="",G42="",G42=0,Q42="Closed"),"",(I42-G42)/G42)</f>
        <v/>
      </c>
      <c r="L42" s="64"/>
      <c r="M42" s="65"/>
      <c r="N42" s="65" t="str">
        <f aca="false">IF(OR(D42="",M42=""),"",D42*M42)</f>
        <v/>
      </c>
      <c r="O42" s="46" t="str">
        <f aca="false">IF(OR(N42="",G42=""),"",N42-G42)</f>
        <v/>
      </c>
      <c r="P42" s="67" t="str">
        <f aca="false">IF(OR(N42="",G42="",G42=0),"",(N42-G42)/G42)</f>
        <v/>
      </c>
      <c r="Q42" s="68" t="str">
        <f aca="false">IF(B42="","",IF(L42="","Open","Closed"))</f>
        <v/>
      </c>
      <c r="R42" s="44" t="str">
        <f aca="true">IF(C42="","",IF(L42="",TODAY()-C42,L42-C42))</f>
        <v/>
      </c>
      <c r="S42" s="65"/>
      <c r="T42" s="69"/>
    </row>
    <row r="43" customFormat="false" ht="18" hidden="false" customHeight="true" outlineLevel="0" collapsed="false">
      <c r="A43" s="70" t="n">
        <v>14</v>
      </c>
      <c r="B43" s="71"/>
      <c r="C43" s="72"/>
      <c r="D43" s="73"/>
      <c r="E43" s="74"/>
      <c r="F43" s="74"/>
      <c r="G43" s="75" t="str">
        <f aca="false">IF(OR(D43="",E43=""),"",D43*E43+IF(F43="",0,F43))</f>
        <v/>
      </c>
      <c r="H43" s="74" t="str">
        <f aca="false">IF(B43="","",IFERROR(let(h,stockhistory(B43,TODAY()-10,TODAY(),0,0,1),INDEX(h,ROWS(h),1)),""))</f>
        <v/>
      </c>
      <c r="I43" s="74" t="str">
        <f aca="false">IF(OR(D43="",H43="",Q43="Closed"),"",D43*H43)</f>
        <v/>
      </c>
      <c r="J43" s="76" t="str">
        <f aca="false">IF(OR(I43="",G43="",Q43="Closed"),"",I43-G43)</f>
        <v/>
      </c>
      <c r="K43" s="77" t="str">
        <f aca="false">IF(OR(I43="",G43="",G43=0,Q43="Closed"),"",(I43-G43)/G43)</f>
        <v/>
      </c>
      <c r="L43" s="72"/>
      <c r="M43" s="74"/>
      <c r="N43" s="74" t="str">
        <f aca="false">IF(OR(D43="",M43=""),"",D43*M43)</f>
        <v/>
      </c>
      <c r="O43" s="75" t="str">
        <f aca="false">IF(OR(N43="",G43=""),"",N43-G43)</f>
        <v/>
      </c>
      <c r="P43" s="77" t="str">
        <f aca="false">IF(OR(N43="",G43="",G43=0),"",(N43-G43)/G43)</f>
        <v/>
      </c>
      <c r="Q43" s="78" t="str">
        <f aca="false">IF(B43="","",IF(L43="","Open","Closed"))</f>
        <v/>
      </c>
      <c r="R43" s="73" t="str">
        <f aca="true">IF(C43="","",IF(L43="",TODAY()-C43,L43-C43))</f>
        <v/>
      </c>
      <c r="S43" s="74"/>
      <c r="T43" s="79"/>
    </row>
    <row r="44" customFormat="false" ht="18" hidden="false" customHeight="true" outlineLevel="0" collapsed="false">
      <c r="A44" s="62" t="n">
        <v>15</v>
      </c>
      <c r="B44" s="63"/>
      <c r="C44" s="64"/>
      <c r="D44" s="44"/>
      <c r="E44" s="65"/>
      <c r="F44" s="65"/>
      <c r="G44" s="46" t="str">
        <f aca="false">IF(OR(D44="",E44=""),"",D44*E44+IF(F44="",0,F44))</f>
        <v/>
      </c>
      <c r="H44" s="65" t="str">
        <f aca="false">IF(B44="","",IFERROR(let(h,stockhistory(B44,TODAY()-10,TODAY(),0,0,1),INDEX(h,ROWS(h),1)),""))</f>
        <v/>
      </c>
      <c r="I44" s="65" t="str">
        <f aca="false">IF(OR(D44="",H44="",Q44="Closed"),"",D44*H44)</f>
        <v/>
      </c>
      <c r="J44" s="66" t="str">
        <f aca="false">IF(OR(I44="",G44="",Q44="Closed"),"",I44-G44)</f>
        <v/>
      </c>
      <c r="K44" s="67" t="str">
        <f aca="false">IF(OR(I44="",G44="",G44=0,Q44="Closed"),"",(I44-G44)/G44)</f>
        <v/>
      </c>
      <c r="L44" s="64"/>
      <c r="M44" s="65"/>
      <c r="N44" s="65" t="str">
        <f aca="false">IF(OR(D44="",M44=""),"",D44*M44)</f>
        <v/>
      </c>
      <c r="O44" s="46" t="str">
        <f aca="false">IF(OR(N44="",G44=""),"",N44-G44)</f>
        <v/>
      </c>
      <c r="P44" s="67" t="str">
        <f aca="false">IF(OR(N44="",G44="",G44=0),"",(N44-G44)/G44)</f>
        <v/>
      </c>
      <c r="Q44" s="68" t="str">
        <f aca="false">IF(B44="","",IF(L44="","Open","Closed"))</f>
        <v/>
      </c>
      <c r="R44" s="44" t="str">
        <f aca="true">IF(C44="","",IF(L44="",TODAY()-C44,L44-C44))</f>
        <v/>
      </c>
      <c r="S44" s="65"/>
      <c r="T44" s="69"/>
    </row>
    <row r="45" customFormat="false" ht="18" hidden="false" customHeight="true" outlineLevel="0" collapsed="false">
      <c r="A45" s="70" t="n">
        <v>16</v>
      </c>
      <c r="B45" s="71"/>
      <c r="C45" s="72"/>
      <c r="D45" s="73"/>
      <c r="E45" s="74"/>
      <c r="F45" s="74"/>
      <c r="G45" s="75" t="str">
        <f aca="false">IF(OR(D45="",E45=""),"",D45*E45+IF(F45="",0,F45))</f>
        <v/>
      </c>
      <c r="H45" s="74" t="str">
        <f aca="false">IF(B45="","",IFERROR(let(h,stockhistory(B45,TODAY()-10,TODAY(),0,0,1),INDEX(h,ROWS(h),1)),""))</f>
        <v/>
      </c>
      <c r="I45" s="74" t="str">
        <f aca="false">IF(OR(D45="",H45="",Q45="Closed"),"",D45*H45)</f>
        <v/>
      </c>
      <c r="J45" s="76" t="str">
        <f aca="false">IF(OR(I45="",G45="",Q45="Closed"),"",I45-G45)</f>
        <v/>
      </c>
      <c r="K45" s="77" t="str">
        <f aca="false">IF(OR(I45="",G45="",G45=0,Q45="Closed"),"",(I45-G45)/G45)</f>
        <v/>
      </c>
      <c r="L45" s="72"/>
      <c r="M45" s="74"/>
      <c r="N45" s="74" t="str">
        <f aca="false">IF(OR(D45="",M45=""),"",D45*M45)</f>
        <v/>
      </c>
      <c r="O45" s="75" t="str">
        <f aca="false">IF(OR(N45="",G45=""),"",N45-G45)</f>
        <v/>
      </c>
      <c r="P45" s="77" t="str">
        <f aca="false">IF(OR(N45="",G45="",G45=0),"",(N45-G45)/G45)</f>
        <v/>
      </c>
      <c r="Q45" s="78" t="str">
        <f aca="false">IF(B45="","",IF(L45="","Open","Closed"))</f>
        <v/>
      </c>
      <c r="R45" s="73" t="str">
        <f aca="true">IF(C45="","",IF(L45="",TODAY()-C45,L45-C45))</f>
        <v/>
      </c>
      <c r="S45" s="74"/>
      <c r="T45" s="79"/>
    </row>
    <row r="46" customFormat="false" ht="18" hidden="false" customHeight="true" outlineLevel="0" collapsed="false">
      <c r="A46" s="62" t="n">
        <v>17</v>
      </c>
      <c r="B46" s="63"/>
      <c r="C46" s="64"/>
      <c r="D46" s="44"/>
      <c r="E46" s="65"/>
      <c r="F46" s="65"/>
      <c r="G46" s="46" t="str">
        <f aca="false">IF(OR(D46="",E46=""),"",D46*E46+IF(F46="",0,F46))</f>
        <v/>
      </c>
      <c r="H46" s="65" t="str">
        <f aca="false">IF(B46="","",IFERROR(let(h,stockhistory(B46,TODAY()-10,TODAY(),0,0,1),INDEX(h,ROWS(h),1)),""))</f>
        <v/>
      </c>
      <c r="I46" s="65" t="str">
        <f aca="false">IF(OR(D46="",H46="",Q46="Closed"),"",D46*H46)</f>
        <v/>
      </c>
      <c r="J46" s="66" t="str">
        <f aca="false">IF(OR(I46="",G46="",Q46="Closed"),"",I46-G46)</f>
        <v/>
      </c>
      <c r="K46" s="67" t="str">
        <f aca="false">IF(OR(I46="",G46="",G46=0,Q46="Closed"),"",(I46-G46)/G46)</f>
        <v/>
      </c>
      <c r="L46" s="64"/>
      <c r="M46" s="65"/>
      <c r="N46" s="65" t="str">
        <f aca="false">IF(OR(D46="",M46=""),"",D46*M46)</f>
        <v/>
      </c>
      <c r="O46" s="46" t="str">
        <f aca="false">IF(OR(N46="",G46=""),"",N46-G46)</f>
        <v/>
      </c>
      <c r="P46" s="67" t="str">
        <f aca="false">IF(OR(N46="",G46="",G46=0),"",(N46-G46)/G46)</f>
        <v/>
      </c>
      <c r="Q46" s="68" t="str">
        <f aca="false">IF(B46="","",IF(L46="","Open","Closed"))</f>
        <v/>
      </c>
      <c r="R46" s="44" t="str">
        <f aca="true">IF(C46="","",IF(L46="",TODAY()-C46,L46-C46))</f>
        <v/>
      </c>
      <c r="S46" s="65"/>
      <c r="T46" s="69"/>
    </row>
    <row r="47" customFormat="false" ht="18" hidden="false" customHeight="true" outlineLevel="0" collapsed="false">
      <c r="A47" s="70" t="n">
        <v>18</v>
      </c>
      <c r="B47" s="71"/>
      <c r="C47" s="72"/>
      <c r="D47" s="73"/>
      <c r="E47" s="74"/>
      <c r="F47" s="74"/>
      <c r="G47" s="75" t="str">
        <f aca="false">IF(OR(D47="",E47=""),"",D47*E47+IF(F47="",0,F47))</f>
        <v/>
      </c>
      <c r="H47" s="74" t="str">
        <f aca="false">IF(B47="","",IFERROR(let(h,stockhistory(B47,TODAY()-10,TODAY(),0,0,1),INDEX(h,ROWS(h),1)),""))</f>
        <v/>
      </c>
      <c r="I47" s="74" t="str">
        <f aca="false">IF(OR(D47="",H47="",Q47="Closed"),"",D47*H47)</f>
        <v/>
      </c>
      <c r="J47" s="76" t="str">
        <f aca="false">IF(OR(I47="",G47="",Q47="Closed"),"",I47-G47)</f>
        <v/>
      </c>
      <c r="K47" s="77" t="str">
        <f aca="false">IF(OR(I47="",G47="",G47=0,Q47="Closed"),"",(I47-G47)/G47)</f>
        <v/>
      </c>
      <c r="L47" s="72"/>
      <c r="M47" s="74"/>
      <c r="N47" s="74" t="str">
        <f aca="false">IF(OR(D47="",M47=""),"",D47*M47)</f>
        <v/>
      </c>
      <c r="O47" s="75" t="str">
        <f aca="false">IF(OR(N47="",G47=""),"",N47-G47)</f>
        <v/>
      </c>
      <c r="P47" s="77" t="str">
        <f aca="false">IF(OR(N47="",G47="",G47=0),"",(N47-G47)/G47)</f>
        <v/>
      </c>
      <c r="Q47" s="78" t="str">
        <f aca="false">IF(B47="","",IF(L47="","Open","Closed"))</f>
        <v/>
      </c>
      <c r="R47" s="73" t="str">
        <f aca="true">IF(C47="","",IF(L47="",TODAY()-C47,L47-C47))</f>
        <v/>
      </c>
      <c r="S47" s="74"/>
      <c r="T47" s="79"/>
    </row>
    <row r="48" customFormat="false" ht="18" hidden="false" customHeight="true" outlineLevel="0" collapsed="false">
      <c r="A48" s="62" t="n">
        <v>19</v>
      </c>
      <c r="B48" s="63"/>
      <c r="C48" s="64"/>
      <c r="D48" s="44"/>
      <c r="E48" s="65"/>
      <c r="F48" s="65"/>
      <c r="G48" s="46" t="str">
        <f aca="false">IF(OR(D48="",E48=""),"",D48*E48+IF(F48="",0,F48))</f>
        <v/>
      </c>
      <c r="H48" s="65" t="str">
        <f aca="false">IF(B48="","",IFERROR(let(h,stockhistory(B48,TODAY()-10,TODAY(),0,0,1),INDEX(h,ROWS(h),1)),""))</f>
        <v/>
      </c>
      <c r="I48" s="65" t="str">
        <f aca="false">IF(OR(D48="",H48="",Q48="Closed"),"",D48*H48)</f>
        <v/>
      </c>
      <c r="J48" s="66" t="str">
        <f aca="false">IF(OR(I48="",G48="",Q48="Closed"),"",I48-G48)</f>
        <v/>
      </c>
      <c r="K48" s="67" t="str">
        <f aca="false">IF(OR(I48="",G48="",G48=0,Q48="Closed"),"",(I48-G48)/G48)</f>
        <v/>
      </c>
      <c r="L48" s="64"/>
      <c r="M48" s="65"/>
      <c r="N48" s="65" t="str">
        <f aca="false">IF(OR(D48="",M48=""),"",D48*M48)</f>
        <v/>
      </c>
      <c r="O48" s="46" t="str">
        <f aca="false">IF(OR(N48="",G48=""),"",N48-G48)</f>
        <v/>
      </c>
      <c r="P48" s="67" t="str">
        <f aca="false">IF(OR(N48="",G48="",G48=0),"",(N48-G48)/G48)</f>
        <v/>
      </c>
      <c r="Q48" s="68" t="str">
        <f aca="false">IF(B48="","",IF(L48="","Open","Closed"))</f>
        <v/>
      </c>
      <c r="R48" s="44" t="str">
        <f aca="true">IF(C48="","",IF(L48="",TODAY()-C48,L48-C48))</f>
        <v/>
      </c>
      <c r="S48" s="65"/>
      <c r="T48" s="69"/>
    </row>
    <row r="49" customFormat="false" ht="18" hidden="false" customHeight="true" outlineLevel="0" collapsed="false">
      <c r="A49" s="70" t="n">
        <v>20</v>
      </c>
      <c r="B49" s="71"/>
      <c r="C49" s="72"/>
      <c r="D49" s="73"/>
      <c r="E49" s="74"/>
      <c r="F49" s="74"/>
      <c r="G49" s="75" t="str">
        <f aca="false">IF(OR(D49="",E49=""),"",D49*E49+IF(F49="",0,F49))</f>
        <v/>
      </c>
      <c r="H49" s="74" t="str">
        <f aca="false">IF(B49="","",IFERROR(let(h,stockhistory(B49,TODAY()-10,TODAY(),0,0,1),INDEX(h,ROWS(h),1)),""))</f>
        <v/>
      </c>
      <c r="I49" s="74" t="str">
        <f aca="false">IF(OR(D49="",H49="",Q49="Closed"),"",D49*H49)</f>
        <v/>
      </c>
      <c r="J49" s="76" t="str">
        <f aca="false">IF(OR(I49="",G49="",Q49="Closed"),"",I49-G49)</f>
        <v/>
      </c>
      <c r="K49" s="77" t="str">
        <f aca="false">IF(OR(I49="",G49="",G49=0,Q49="Closed"),"",(I49-G49)/G49)</f>
        <v/>
      </c>
      <c r="L49" s="72"/>
      <c r="M49" s="74"/>
      <c r="N49" s="74" t="str">
        <f aca="false">IF(OR(D49="",M49=""),"",D49*M49)</f>
        <v/>
      </c>
      <c r="O49" s="75" t="str">
        <f aca="false">IF(OR(N49="",G49=""),"",N49-G49)</f>
        <v/>
      </c>
      <c r="P49" s="77" t="str">
        <f aca="false">IF(OR(N49="",G49="",G49=0),"",(N49-G49)/G49)</f>
        <v/>
      </c>
      <c r="Q49" s="78" t="str">
        <f aca="false">IF(B49="","",IF(L49="","Open","Closed"))</f>
        <v/>
      </c>
      <c r="R49" s="73" t="str">
        <f aca="true">IF(C49="","",IF(L49="",TODAY()-C49,L49-C49))</f>
        <v/>
      </c>
      <c r="S49" s="74"/>
      <c r="T49" s="79"/>
    </row>
    <row r="50" customFormat="false" ht="18" hidden="false" customHeight="true" outlineLevel="0" collapsed="false">
      <c r="A50" s="62" t="n">
        <v>21</v>
      </c>
      <c r="B50" s="63"/>
      <c r="C50" s="64"/>
      <c r="D50" s="44"/>
      <c r="E50" s="65"/>
      <c r="F50" s="65"/>
      <c r="G50" s="46" t="str">
        <f aca="false">IF(OR(D50="",E50=""),"",D50*E50+IF(F50="",0,F50))</f>
        <v/>
      </c>
      <c r="H50" s="65" t="str">
        <f aca="false">IF(B50="","",IFERROR(let(h,stockhistory(B50,TODAY()-10,TODAY(),0,0,1),INDEX(h,ROWS(h),1)),""))</f>
        <v/>
      </c>
      <c r="I50" s="65" t="str">
        <f aca="false">IF(OR(D50="",H50="",Q50="Closed"),"",D50*H50)</f>
        <v/>
      </c>
      <c r="J50" s="66" t="str">
        <f aca="false">IF(OR(I50="",G50="",Q50="Closed"),"",I50-G50)</f>
        <v/>
      </c>
      <c r="K50" s="67" t="str">
        <f aca="false">IF(OR(I50="",G50="",G50=0,Q50="Closed"),"",(I50-G50)/G50)</f>
        <v/>
      </c>
      <c r="L50" s="64"/>
      <c r="M50" s="65"/>
      <c r="N50" s="65" t="str">
        <f aca="false">IF(OR(D50="",M50=""),"",D50*M50)</f>
        <v/>
      </c>
      <c r="O50" s="46" t="str">
        <f aca="false">IF(OR(N50="",G50=""),"",N50-G50)</f>
        <v/>
      </c>
      <c r="P50" s="67" t="str">
        <f aca="false">IF(OR(N50="",G50="",G50=0),"",(N50-G50)/G50)</f>
        <v/>
      </c>
      <c r="Q50" s="68" t="str">
        <f aca="false">IF(B50="","",IF(L50="","Open","Closed"))</f>
        <v/>
      </c>
      <c r="R50" s="44" t="str">
        <f aca="true">IF(C50="","",IF(L50="",TODAY()-C50,L50-C50))</f>
        <v/>
      </c>
      <c r="S50" s="65"/>
      <c r="T50" s="69"/>
    </row>
    <row r="51" customFormat="false" ht="18" hidden="false" customHeight="true" outlineLevel="0" collapsed="false">
      <c r="A51" s="70" t="n">
        <v>22</v>
      </c>
      <c r="B51" s="71"/>
      <c r="C51" s="72"/>
      <c r="D51" s="73"/>
      <c r="E51" s="74"/>
      <c r="F51" s="74"/>
      <c r="G51" s="75" t="str">
        <f aca="false">IF(OR(D51="",E51=""),"",D51*E51+IF(F51="",0,F51))</f>
        <v/>
      </c>
      <c r="H51" s="74" t="str">
        <f aca="false">IF(B51="","",IFERROR(let(h,stockhistory(B51,TODAY()-10,TODAY(),0,0,1),INDEX(h,ROWS(h),1)),""))</f>
        <v/>
      </c>
      <c r="I51" s="74" t="str">
        <f aca="false">IF(OR(D51="",H51="",Q51="Closed"),"",D51*H51)</f>
        <v/>
      </c>
      <c r="J51" s="76" t="str">
        <f aca="false">IF(OR(I51="",G51="",Q51="Closed"),"",I51-G51)</f>
        <v/>
      </c>
      <c r="K51" s="77" t="str">
        <f aca="false">IF(OR(I51="",G51="",G51=0,Q51="Closed"),"",(I51-G51)/G51)</f>
        <v/>
      </c>
      <c r="L51" s="72"/>
      <c r="M51" s="74"/>
      <c r="N51" s="74" t="str">
        <f aca="false">IF(OR(D51="",M51=""),"",D51*M51)</f>
        <v/>
      </c>
      <c r="O51" s="75" t="str">
        <f aca="false">IF(OR(N51="",G51=""),"",N51-G51)</f>
        <v/>
      </c>
      <c r="P51" s="77" t="str">
        <f aca="false">IF(OR(N51="",G51="",G51=0),"",(N51-G51)/G51)</f>
        <v/>
      </c>
      <c r="Q51" s="78" t="str">
        <f aca="false">IF(B51="","",IF(L51="","Open","Closed"))</f>
        <v/>
      </c>
      <c r="R51" s="73" t="str">
        <f aca="true">IF(C51="","",IF(L51="",TODAY()-C51,L51-C51))</f>
        <v/>
      </c>
      <c r="S51" s="74"/>
      <c r="T51" s="79"/>
    </row>
    <row r="52" customFormat="false" ht="18" hidden="false" customHeight="true" outlineLevel="0" collapsed="false">
      <c r="A52" s="62" t="n">
        <v>23</v>
      </c>
      <c r="B52" s="63"/>
      <c r="C52" s="64"/>
      <c r="D52" s="44"/>
      <c r="E52" s="65"/>
      <c r="F52" s="65"/>
      <c r="G52" s="46" t="str">
        <f aca="false">IF(OR(D52="",E52=""),"",D52*E52+IF(F52="",0,F52))</f>
        <v/>
      </c>
      <c r="H52" s="65" t="str">
        <f aca="false">IF(B52="","",IFERROR(let(h,stockhistory(B52,TODAY()-10,TODAY(),0,0,1),INDEX(h,ROWS(h),1)),""))</f>
        <v/>
      </c>
      <c r="I52" s="65" t="str">
        <f aca="false">IF(OR(D52="",H52="",Q52="Closed"),"",D52*H52)</f>
        <v/>
      </c>
      <c r="J52" s="66" t="str">
        <f aca="false">IF(OR(I52="",G52="",Q52="Closed"),"",I52-G52)</f>
        <v/>
      </c>
      <c r="K52" s="67" t="str">
        <f aca="false">IF(OR(I52="",G52="",G52=0,Q52="Closed"),"",(I52-G52)/G52)</f>
        <v/>
      </c>
      <c r="L52" s="64"/>
      <c r="M52" s="65"/>
      <c r="N52" s="65" t="str">
        <f aca="false">IF(OR(D52="",M52=""),"",D52*M52)</f>
        <v/>
      </c>
      <c r="O52" s="46" t="str">
        <f aca="false">IF(OR(N52="",G52=""),"",N52-G52)</f>
        <v/>
      </c>
      <c r="P52" s="67" t="str">
        <f aca="false">IF(OR(N52="",G52="",G52=0),"",(N52-G52)/G52)</f>
        <v/>
      </c>
      <c r="Q52" s="68" t="str">
        <f aca="false">IF(B52="","",IF(L52="","Open","Closed"))</f>
        <v/>
      </c>
      <c r="R52" s="44" t="str">
        <f aca="true">IF(C52="","",IF(L52="",TODAY()-C52,L52-C52))</f>
        <v/>
      </c>
      <c r="S52" s="65"/>
      <c r="T52" s="69"/>
    </row>
    <row r="53" customFormat="false" ht="18" hidden="false" customHeight="true" outlineLevel="0" collapsed="false">
      <c r="A53" s="70" t="n">
        <v>24</v>
      </c>
      <c r="B53" s="71"/>
      <c r="C53" s="72"/>
      <c r="D53" s="73"/>
      <c r="E53" s="74"/>
      <c r="F53" s="74"/>
      <c r="G53" s="75" t="str">
        <f aca="false">IF(OR(D53="",E53=""),"",D53*E53+IF(F53="",0,F53))</f>
        <v/>
      </c>
      <c r="H53" s="74" t="str">
        <f aca="false">IF(B53="","",IFERROR(let(h,stockhistory(B53,TODAY()-10,TODAY(),0,0,1),INDEX(h,ROWS(h),1)),""))</f>
        <v/>
      </c>
      <c r="I53" s="74" t="str">
        <f aca="false">IF(OR(D53="",H53="",Q53="Closed"),"",D53*H53)</f>
        <v/>
      </c>
      <c r="J53" s="76" t="str">
        <f aca="false">IF(OR(I53="",G53="",Q53="Closed"),"",I53-G53)</f>
        <v/>
      </c>
      <c r="K53" s="77" t="str">
        <f aca="false">IF(OR(I53="",G53="",G53=0,Q53="Closed"),"",(I53-G53)/G53)</f>
        <v/>
      </c>
      <c r="L53" s="72"/>
      <c r="M53" s="74"/>
      <c r="N53" s="74" t="str">
        <f aca="false">IF(OR(D53="",M53=""),"",D53*M53)</f>
        <v/>
      </c>
      <c r="O53" s="75" t="str">
        <f aca="false">IF(OR(N53="",G53=""),"",N53-G53)</f>
        <v/>
      </c>
      <c r="P53" s="77" t="str">
        <f aca="false">IF(OR(N53="",G53="",G53=0),"",(N53-G53)/G53)</f>
        <v/>
      </c>
      <c r="Q53" s="78" t="str">
        <f aca="false">IF(B53="","",IF(L53="","Open","Closed"))</f>
        <v/>
      </c>
      <c r="R53" s="73" t="str">
        <f aca="true">IF(C53="","",IF(L53="",TODAY()-C53,L53-C53))</f>
        <v/>
      </c>
      <c r="S53" s="74"/>
      <c r="T53" s="79"/>
    </row>
    <row r="54" customFormat="false" ht="18" hidden="false" customHeight="true" outlineLevel="0" collapsed="false">
      <c r="A54" s="62" t="n">
        <v>25</v>
      </c>
      <c r="B54" s="63"/>
      <c r="C54" s="64"/>
      <c r="D54" s="44"/>
      <c r="E54" s="65"/>
      <c r="F54" s="65"/>
      <c r="G54" s="46" t="str">
        <f aca="false">IF(OR(D54="",E54=""),"",D54*E54+IF(F54="",0,F54))</f>
        <v/>
      </c>
      <c r="H54" s="65" t="str">
        <f aca="false">IF(B54="","",IFERROR(let(h,stockhistory(B54,TODAY()-10,TODAY(),0,0,1),INDEX(h,ROWS(h),1)),""))</f>
        <v/>
      </c>
      <c r="I54" s="65" t="str">
        <f aca="false">IF(OR(D54="",H54="",Q54="Closed"),"",D54*H54)</f>
        <v/>
      </c>
      <c r="J54" s="66" t="str">
        <f aca="false">IF(OR(I54="",G54="",Q54="Closed"),"",I54-G54)</f>
        <v/>
      </c>
      <c r="K54" s="67" t="str">
        <f aca="false">IF(OR(I54="",G54="",G54=0,Q54="Closed"),"",(I54-G54)/G54)</f>
        <v/>
      </c>
      <c r="L54" s="64"/>
      <c r="M54" s="65"/>
      <c r="N54" s="65" t="str">
        <f aca="false">IF(OR(D54="",M54=""),"",D54*M54)</f>
        <v/>
      </c>
      <c r="O54" s="46" t="str">
        <f aca="false">IF(OR(N54="",G54=""),"",N54-G54)</f>
        <v/>
      </c>
      <c r="P54" s="67" t="str">
        <f aca="false">IF(OR(N54="",G54="",G54=0),"",(N54-G54)/G54)</f>
        <v/>
      </c>
      <c r="Q54" s="68" t="str">
        <f aca="false">IF(B54="","",IF(L54="","Open","Closed"))</f>
        <v/>
      </c>
      <c r="R54" s="44" t="str">
        <f aca="true">IF(C54="","",IF(L54="",TODAY()-C54,L54-C54))</f>
        <v/>
      </c>
      <c r="S54" s="65"/>
      <c r="T54" s="69"/>
    </row>
    <row r="55" customFormat="false" ht="18" hidden="false" customHeight="true" outlineLevel="0" collapsed="false">
      <c r="A55" s="70" t="n">
        <v>26</v>
      </c>
      <c r="B55" s="71"/>
      <c r="C55" s="72"/>
      <c r="D55" s="73"/>
      <c r="E55" s="74"/>
      <c r="F55" s="74"/>
      <c r="G55" s="75" t="str">
        <f aca="false">IF(OR(D55="",E55=""),"",D55*E55+IF(F55="",0,F55))</f>
        <v/>
      </c>
      <c r="H55" s="74" t="str">
        <f aca="false">IF(B55="","",IFERROR(let(h,stockhistory(B55,TODAY()-10,TODAY(),0,0,1),INDEX(h,ROWS(h),1)),""))</f>
        <v/>
      </c>
      <c r="I55" s="74" t="str">
        <f aca="false">IF(OR(D55="",H55="",Q55="Closed"),"",D55*H55)</f>
        <v/>
      </c>
      <c r="J55" s="76" t="str">
        <f aca="false">IF(OR(I55="",G55="",Q55="Closed"),"",I55-G55)</f>
        <v/>
      </c>
      <c r="K55" s="77" t="str">
        <f aca="false">IF(OR(I55="",G55="",G55=0,Q55="Closed"),"",(I55-G55)/G55)</f>
        <v/>
      </c>
      <c r="L55" s="72"/>
      <c r="M55" s="74"/>
      <c r="N55" s="74" t="str">
        <f aca="false">IF(OR(D55="",M55=""),"",D55*M55)</f>
        <v/>
      </c>
      <c r="O55" s="75" t="str">
        <f aca="false">IF(OR(N55="",G55=""),"",N55-G55)</f>
        <v/>
      </c>
      <c r="P55" s="77" t="str">
        <f aca="false">IF(OR(N55="",G55="",G55=0),"",(N55-G55)/G55)</f>
        <v/>
      </c>
      <c r="Q55" s="78" t="str">
        <f aca="false">IF(B55="","",IF(L55="","Open","Closed"))</f>
        <v/>
      </c>
      <c r="R55" s="73" t="str">
        <f aca="true">IF(C55="","",IF(L55="",TODAY()-C55,L55-C55))</f>
        <v/>
      </c>
      <c r="S55" s="74"/>
      <c r="T55" s="79"/>
    </row>
    <row r="56" customFormat="false" ht="18" hidden="false" customHeight="true" outlineLevel="0" collapsed="false">
      <c r="A56" s="62" t="n">
        <v>27</v>
      </c>
      <c r="B56" s="63"/>
      <c r="C56" s="64"/>
      <c r="D56" s="44"/>
      <c r="E56" s="65"/>
      <c r="F56" s="65"/>
      <c r="G56" s="46" t="str">
        <f aca="false">IF(OR(D56="",E56=""),"",D56*E56+IF(F56="",0,F56))</f>
        <v/>
      </c>
      <c r="H56" s="65" t="str">
        <f aca="false">IF(B56="","",IFERROR(let(h,stockhistory(B56,TODAY()-10,TODAY(),0,0,1),INDEX(h,ROWS(h),1)),""))</f>
        <v/>
      </c>
      <c r="I56" s="65" t="str">
        <f aca="false">IF(OR(D56="",H56="",Q56="Closed"),"",D56*H56)</f>
        <v/>
      </c>
      <c r="J56" s="66" t="str">
        <f aca="false">IF(OR(I56="",G56="",Q56="Closed"),"",I56-G56)</f>
        <v/>
      </c>
      <c r="K56" s="67" t="str">
        <f aca="false">IF(OR(I56="",G56="",G56=0,Q56="Closed"),"",(I56-G56)/G56)</f>
        <v/>
      </c>
      <c r="L56" s="64"/>
      <c r="M56" s="65"/>
      <c r="N56" s="65" t="str">
        <f aca="false">IF(OR(D56="",M56=""),"",D56*M56)</f>
        <v/>
      </c>
      <c r="O56" s="46" t="str">
        <f aca="false">IF(OR(N56="",G56=""),"",N56-G56)</f>
        <v/>
      </c>
      <c r="P56" s="67" t="str">
        <f aca="false">IF(OR(N56="",G56="",G56=0),"",(N56-G56)/G56)</f>
        <v/>
      </c>
      <c r="Q56" s="68" t="str">
        <f aca="false">IF(B56="","",IF(L56="","Open","Closed"))</f>
        <v/>
      </c>
      <c r="R56" s="44" t="str">
        <f aca="true">IF(C56="","",IF(L56="",TODAY()-C56,L56-C56))</f>
        <v/>
      </c>
      <c r="S56" s="65"/>
      <c r="T56" s="69"/>
    </row>
    <row r="57" customFormat="false" ht="18" hidden="false" customHeight="true" outlineLevel="0" collapsed="false">
      <c r="A57" s="70" t="n">
        <v>28</v>
      </c>
      <c r="B57" s="71"/>
      <c r="C57" s="72"/>
      <c r="D57" s="73"/>
      <c r="E57" s="74"/>
      <c r="F57" s="74"/>
      <c r="G57" s="75" t="str">
        <f aca="false">IF(OR(D57="",E57=""),"",D57*E57+IF(F57="",0,F57))</f>
        <v/>
      </c>
      <c r="H57" s="74" t="str">
        <f aca="false">IF(B57="","",IFERROR(let(h,stockhistory(B57,TODAY()-10,TODAY(),0,0,1),INDEX(h,ROWS(h),1)),""))</f>
        <v/>
      </c>
      <c r="I57" s="74" t="str">
        <f aca="false">IF(OR(D57="",H57="",Q57="Closed"),"",D57*H57)</f>
        <v/>
      </c>
      <c r="J57" s="76" t="str">
        <f aca="false">IF(OR(I57="",G57="",Q57="Closed"),"",I57-G57)</f>
        <v/>
      </c>
      <c r="K57" s="77" t="str">
        <f aca="false">IF(OR(I57="",G57="",G57=0,Q57="Closed"),"",(I57-G57)/G57)</f>
        <v/>
      </c>
      <c r="L57" s="72"/>
      <c r="M57" s="74"/>
      <c r="N57" s="74" t="str">
        <f aca="false">IF(OR(D57="",M57=""),"",D57*M57)</f>
        <v/>
      </c>
      <c r="O57" s="75" t="str">
        <f aca="false">IF(OR(N57="",G57=""),"",N57-G57)</f>
        <v/>
      </c>
      <c r="P57" s="77" t="str">
        <f aca="false">IF(OR(N57="",G57="",G57=0),"",(N57-G57)/G57)</f>
        <v/>
      </c>
      <c r="Q57" s="78" t="str">
        <f aca="false">IF(B57="","",IF(L57="","Open","Closed"))</f>
        <v/>
      </c>
      <c r="R57" s="73" t="str">
        <f aca="true">IF(C57="","",IF(L57="",TODAY()-C57,L57-C57))</f>
        <v/>
      </c>
      <c r="S57" s="74"/>
      <c r="T57" s="79"/>
    </row>
    <row r="58" customFormat="false" ht="18" hidden="false" customHeight="true" outlineLevel="0" collapsed="false">
      <c r="A58" s="62" t="n">
        <v>29</v>
      </c>
      <c r="B58" s="63"/>
      <c r="C58" s="64"/>
      <c r="D58" s="44"/>
      <c r="E58" s="65"/>
      <c r="F58" s="65"/>
      <c r="G58" s="46" t="str">
        <f aca="false">IF(OR(D58="",E58=""),"",D58*E58+IF(F58="",0,F58))</f>
        <v/>
      </c>
      <c r="H58" s="65" t="str">
        <f aca="false">IF(B58="","",IFERROR(let(h,stockhistory(B58,TODAY()-10,TODAY(),0,0,1),INDEX(h,ROWS(h),1)),""))</f>
        <v/>
      </c>
      <c r="I58" s="65" t="str">
        <f aca="false">IF(OR(D58="",H58="",Q58="Closed"),"",D58*H58)</f>
        <v/>
      </c>
      <c r="J58" s="66" t="str">
        <f aca="false">IF(OR(I58="",G58="",Q58="Closed"),"",I58-G58)</f>
        <v/>
      </c>
      <c r="K58" s="67" t="str">
        <f aca="false">IF(OR(I58="",G58="",G58=0,Q58="Closed"),"",(I58-G58)/G58)</f>
        <v/>
      </c>
      <c r="L58" s="64"/>
      <c r="M58" s="65"/>
      <c r="N58" s="65" t="str">
        <f aca="false">IF(OR(D58="",M58=""),"",D58*M58)</f>
        <v/>
      </c>
      <c r="O58" s="46" t="str">
        <f aca="false">IF(OR(N58="",G58=""),"",N58-G58)</f>
        <v/>
      </c>
      <c r="P58" s="67" t="str">
        <f aca="false">IF(OR(N58="",G58="",G58=0),"",(N58-G58)/G58)</f>
        <v/>
      </c>
      <c r="Q58" s="68" t="str">
        <f aca="false">IF(B58="","",IF(L58="","Open","Closed"))</f>
        <v/>
      </c>
      <c r="R58" s="44" t="str">
        <f aca="true">IF(C58="","",IF(L58="",TODAY()-C58,L58-C58))</f>
        <v/>
      </c>
      <c r="S58" s="65"/>
      <c r="T58" s="69"/>
    </row>
    <row r="59" customFormat="false" ht="18" hidden="false" customHeight="true" outlineLevel="0" collapsed="false">
      <c r="A59" s="70" t="n">
        <v>30</v>
      </c>
      <c r="B59" s="71"/>
      <c r="C59" s="72"/>
      <c r="D59" s="73"/>
      <c r="E59" s="74"/>
      <c r="F59" s="74"/>
      <c r="G59" s="75" t="str">
        <f aca="false">IF(OR(D59="",E59=""),"",D59*E59+IF(F59="",0,F59))</f>
        <v/>
      </c>
      <c r="H59" s="74" t="str">
        <f aca="false">IF(B59="","",IFERROR(let(h,stockhistory(B59,TODAY()-10,TODAY(),0,0,1),INDEX(h,ROWS(h),1)),""))</f>
        <v/>
      </c>
      <c r="I59" s="74" t="str">
        <f aca="false">IF(OR(D59="",H59="",Q59="Closed"),"",D59*H59)</f>
        <v/>
      </c>
      <c r="J59" s="76" t="str">
        <f aca="false">IF(OR(I59="",G59="",Q59="Closed"),"",I59-G59)</f>
        <v/>
      </c>
      <c r="K59" s="77" t="str">
        <f aca="false">IF(OR(I59="",G59="",G59=0,Q59="Closed"),"",(I59-G59)/G59)</f>
        <v/>
      </c>
      <c r="L59" s="72"/>
      <c r="M59" s="74"/>
      <c r="N59" s="74" t="str">
        <f aca="false">IF(OR(D59="",M59=""),"",D59*M59)</f>
        <v/>
      </c>
      <c r="O59" s="75" t="str">
        <f aca="false">IF(OR(N59="",G59=""),"",N59-G59)</f>
        <v/>
      </c>
      <c r="P59" s="77" t="str">
        <f aca="false">IF(OR(N59="",G59="",G59=0),"",(N59-G59)/G59)</f>
        <v/>
      </c>
      <c r="Q59" s="78" t="str">
        <f aca="false">IF(B59="","",IF(L59="","Open","Closed"))</f>
        <v/>
      </c>
      <c r="R59" s="73" t="str">
        <f aca="true">IF(C59="","",IF(L59="",TODAY()-C59,L59-C59))</f>
        <v/>
      </c>
      <c r="S59" s="74"/>
      <c r="T59" s="79"/>
    </row>
    <row r="60" customFormat="false" ht="18" hidden="false" customHeight="true" outlineLevel="0" collapsed="false">
      <c r="A60" s="62" t="n">
        <v>31</v>
      </c>
      <c r="B60" s="63"/>
      <c r="C60" s="64"/>
      <c r="D60" s="44"/>
      <c r="E60" s="65"/>
      <c r="F60" s="65"/>
      <c r="G60" s="46" t="str">
        <f aca="false">IF(OR(D60="",E60=""),"",D60*E60+IF(F60="",0,F60))</f>
        <v/>
      </c>
      <c r="H60" s="65" t="str">
        <f aca="false">IF(B60="","",IFERROR(let(h,stockhistory(B60,TODAY()-10,TODAY(),0,0,1),INDEX(h,ROWS(h),1)),""))</f>
        <v/>
      </c>
      <c r="I60" s="65" t="str">
        <f aca="false">IF(OR(D60="",H60="",Q60="Closed"),"",D60*H60)</f>
        <v/>
      </c>
      <c r="J60" s="66" t="str">
        <f aca="false">IF(OR(I60="",G60="",Q60="Closed"),"",I60-G60)</f>
        <v/>
      </c>
      <c r="K60" s="67" t="str">
        <f aca="false">IF(OR(I60="",G60="",G60=0,Q60="Closed"),"",(I60-G60)/G60)</f>
        <v/>
      </c>
      <c r="L60" s="64"/>
      <c r="M60" s="65"/>
      <c r="N60" s="65" t="str">
        <f aca="false">IF(OR(D60="",M60=""),"",D60*M60)</f>
        <v/>
      </c>
      <c r="O60" s="46" t="str">
        <f aca="false">IF(OR(N60="",G60=""),"",N60-G60)</f>
        <v/>
      </c>
      <c r="P60" s="67" t="str">
        <f aca="false">IF(OR(N60="",G60="",G60=0),"",(N60-G60)/G60)</f>
        <v/>
      </c>
      <c r="Q60" s="68" t="str">
        <f aca="false">IF(B60="","",IF(L60="","Open","Closed"))</f>
        <v/>
      </c>
      <c r="R60" s="44" t="str">
        <f aca="true">IF(C60="","",IF(L60="",TODAY()-C60,L60-C60))</f>
        <v/>
      </c>
      <c r="S60" s="65"/>
      <c r="T60" s="69"/>
    </row>
    <row r="61" customFormat="false" ht="18" hidden="false" customHeight="true" outlineLevel="0" collapsed="false">
      <c r="A61" s="70" t="n">
        <v>32</v>
      </c>
      <c r="B61" s="71"/>
      <c r="C61" s="72"/>
      <c r="D61" s="73"/>
      <c r="E61" s="74"/>
      <c r="F61" s="74"/>
      <c r="G61" s="75" t="str">
        <f aca="false">IF(OR(D61="",E61=""),"",D61*E61+IF(F61="",0,F61))</f>
        <v/>
      </c>
      <c r="H61" s="74" t="str">
        <f aca="false">IF(B61="","",IFERROR(let(h,stockhistory(B61,TODAY()-10,TODAY(),0,0,1),INDEX(h,ROWS(h),1)),""))</f>
        <v/>
      </c>
      <c r="I61" s="74" t="str">
        <f aca="false">IF(OR(D61="",H61="",Q61="Closed"),"",D61*H61)</f>
        <v/>
      </c>
      <c r="J61" s="76" t="str">
        <f aca="false">IF(OR(I61="",G61="",Q61="Closed"),"",I61-G61)</f>
        <v/>
      </c>
      <c r="K61" s="77" t="str">
        <f aca="false">IF(OR(I61="",G61="",G61=0,Q61="Closed"),"",(I61-G61)/G61)</f>
        <v/>
      </c>
      <c r="L61" s="72"/>
      <c r="M61" s="74"/>
      <c r="N61" s="74" t="str">
        <f aca="false">IF(OR(D61="",M61=""),"",D61*M61)</f>
        <v/>
      </c>
      <c r="O61" s="75" t="str">
        <f aca="false">IF(OR(N61="",G61=""),"",N61-G61)</f>
        <v/>
      </c>
      <c r="P61" s="77" t="str">
        <f aca="false">IF(OR(N61="",G61="",G61=0),"",(N61-G61)/G61)</f>
        <v/>
      </c>
      <c r="Q61" s="78" t="str">
        <f aca="false">IF(B61="","",IF(L61="","Open","Closed"))</f>
        <v/>
      </c>
      <c r="R61" s="73" t="str">
        <f aca="true">IF(C61="","",IF(L61="",TODAY()-C61,L61-C61))</f>
        <v/>
      </c>
      <c r="S61" s="74"/>
      <c r="T61" s="79"/>
    </row>
    <row r="62" customFormat="false" ht="18" hidden="false" customHeight="true" outlineLevel="0" collapsed="false">
      <c r="A62" s="62" t="n">
        <v>33</v>
      </c>
      <c r="B62" s="63"/>
      <c r="C62" s="64"/>
      <c r="D62" s="44"/>
      <c r="E62" s="65"/>
      <c r="F62" s="65"/>
      <c r="G62" s="46" t="str">
        <f aca="false">IF(OR(D62="",E62=""),"",D62*E62+IF(F62="",0,F62))</f>
        <v/>
      </c>
      <c r="H62" s="65" t="str">
        <f aca="false">IF(B62="","",IFERROR(let(h,stockhistory(B62,TODAY()-10,TODAY(),0,0,1),INDEX(h,ROWS(h),1)),""))</f>
        <v/>
      </c>
      <c r="I62" s="65" t="str">
        <f aca="false">IF(OR(D62="",H62="",Q62="Closed"),"",D62*H62)</f>
        <v/>
      </c>
      <c r="J62" s="66" t="str">
        <f aca="false">IF(OR(I62="",G62="",Q62="Closed"),"",I62-G62)</f>
        <v/>
      </c>
      <c r="K62" s="67" t="str">
        <f aca="false">IF(OR(I62="",G62="",G62=0,Q62="Closed"),"",(I62-G62)/G62)</f>
        <v/>
      </c>
      <c r="L62" s="64"/>
      <c r="M62" s="65"/>
      <c r="N62" s="65" t="str">
        <f aca="false">IF(OR(D62="",M62=""),"",D62*M62)</f>
        <v/>
      </c>
      <c r="O62" s="46" t="str">
        <f aca="false">IF(OR(N62="",G62=""),"",N62-G62)</f>
        <v/>
      </c>
      <c r="P62" s="67" t="str">
        <f aca="false">IF(OR(N62="",G62="",G62=0),"",(N62-G62)/G62)</f>
        <v/>
      </c>
      <c r="Q62" s="68" t="str">
        <f aca="false">IF(B62="","",IF(L62="","Open","Closed"))</f>
        <v/>
      </c>
      <c r="R62" s="44" t="str">
        <f aca="true">IF(C62="","",IF(L62="",TODAY()-C62,L62-C62))</f>
        <v/>
      </c>
      <c r="S62" s="65"/>
      <c r="T62" s="69"/>
    </row>
    <row r="63" customFormat="false" ht="18" hidden="false" customHeight="true" outlineLevel="0" collapsed="false">
      <c r="A63" s="70" t="n">
        <v>34</v>
      </c>
      <c r="B63" s="71"/>
      <c r="C63" s="72"/>
      <c r="D63" s="73"/>
      <c r="E63" s="74"/>
      <c r="F63" s="74"/>
      <c r="G63" s="75" t="str">
        <f aca="false">IF(OR(D63="",E63=""),"",D63*E63+IF(F63="",0,F63))</f>
        <v/>
      </c>
      <c r="H63" s="74" t="str">
        <f aca="false">IF(B63="","",IFERROR(let(h,stockhistory(B63,TODAY()-10,TODAY(),0,0,1),INDEX(h,ROWS(h),1)),""))</f>
        <v/>
      </c>
      <c r="I63" s="74" t="str">
        <f aca="false">IF(OR(D63="",H63="",Q63="Closed"),"",D63*H63)</f>
        <v/>
      </c>
      <c r="J63" s="76" t="str">
        <f aca="false">IF(OR(I63="",G63="",Q63="Closed"),"",I63-G63)</f>
        <v/>
      </c>
      <c r="K63" s="77" t="str">
        <f aca="false">IF(OR(I63="",G63="",G63=0,Q63="Closed"),"",(I63-G63)/G63)</f>
        <v/>
      </c>
      <c r="L63" s="72"/>
      <c r="M63" s="74"/>
      <c r="N63" s="74" t="str">
        <f aca="false">IF(OR(D63="",M63=""),"",D63*M63)</f>
        <v/>
      </c>
      <c r="O63" s="75" t="str">
        <f aca="false">IF(OR(N63="",G63=""),"",N63-G63)</f>
        <v/>
      </c>
      <c r="P63" s="77" t="str">
        <f aca="false">IF(OR(N63="",G63="",G63=0),"",(N63-G63)/G63)</f>
        <v/>
      </c>
      <c r="Q63" s="78" t="str">
        <f aca="false">IF(B63="","",IF(L63="","Open","Closed"))</f>
        <v/>
      </c>
      <c r="R63" s="73" t="str">
        <f aca="true">IF(C63="","",IF(L63="",TODAY()-C63,L63-C63))</f>
        <v/>
      </c>
      <c r="S63" s="74"/>
      <c r="T63" s="79"/>
    </row>
    <row r="64" customFormat="false" ht="18" hidden="false" customHeight="true" outlineLevel="0" collapsed="false">
      <c r="A64" s="62" t="n">
        <v>35</v>
      </c>
      <c r="B64" s="63"/>
      <c r="C64" s="64"/>
      <c r="D64" s="44"/>
      <c r="E64" s="65"/>
      <c r="F64" s="65"/>
      <c r="G64" s="46" t="str">
        <f aca="false">IF(OR(D64="",E64=""),"",D64*E64+IF(F64="",0,F64))</f>
        <v/>
      </c>
      <c r="H64" s="65" t="str">
        <f aca="false">IF(B64="","",IFERROR(let(h,stockhistory(B64,TODAY()-10,TODAY(),0,0,1),INDEX(h,ROWS(h),1)),""))</f>
        <v/>
      </c>
      <c r="I64" s="65" t="str">
        <f aca="false">IF(OR(D64="",H64="",Q64="Closed"),"",D64*H64)</f>
        <v/>
      </c>
      <c r="J64" s="66" t="str">
        <f aca="false">IF(OR(I64="",G64="",Q64="Closed"),"",I64-G64)</f>
        <v/>
      </c>
      <c r="K64" s="67" t="str">
        <f aca="false">IF(OR(I64="",G64="",G64=0,Q64="Closed"),"",(I64-G64)/G64)</f>
        <v/>
      </c>
      <c r="L64" s="64"/>
      <c r="M64" s="65"/>
      <c r="N64" s="65" t="str">
        <f aca="false">IF(OR(D64="",M64=""),"",D64*M64)</f>
        <v/>
      </c>
      <c r="O64" s="46" t="str">
        <f aca="false">IF(OR(N64="",G64=""),"",N64-G64)</f>
        <v/>
      </c>
      <c r="P64" s="67" t="str">
        <f aca="false">IF(OR(N64="",G64="",G64=0),"",(N64-G64)/G64)</f>
        <v/>
      </c>
      <c r="Q64" s="68" t="str">
        <f aca="false">IF(B64="","",IF(L64="","Open","Closed"))</f>
        <v/>
      </c>
      <c r="R64" s="44" t="str">
        <f aca="true">IF(C64="","",IF(L64="",TODAY()-C64,L64-C64))</f>
        <v/>
      </c>
      <c r="S64" s="65"/>
      <c r="T64" s="69"/>
    </row>
    <row r="65" customFormat="false" ht="18" hidden="false" customHeight="true" outlineLevel="0" collapsed="false">
      <c r="A65" s="70" t="n">
        <v>36</v>
      </c>
      <c r="B65" s="71"/>
      <c r="C65" s="72"/>
      <c r="D65" s="73"/>
      <c r="E65" s="74"/>
      <c r="F65" s="74"/>
      <c r="G65" s="75" t="str">
        <f aca="false">IF(OR(D65="",E65=""),"",D65*E65+IF(F65="",0,F65))</f>
        <v/>
      </c>
      <c r="H65" s="74" t="str">
        <f aca="false">IF(B65="","",IFERROR(let(h,stockhistory(B65,TODAY()-10,TODAY(),0,0,1),INDEX(h,ROWS(h),1)),""))</f>
        <v/>
      </c>
      <c r="I65" s="74" t="str">
        <f aca="false">IF(OR(D65="",H65="",Q65="Closed"),"",D65*H65)</f>
        <v/>
      </c>
      <c r="J65" s="76" t="str">
        <f aca="false">IF(OR(I65="",G65="",Q65="Closed"),"",I65-G65)</f>
        <v/>
      </c>
      <c r="K65" s="77" t="str">
        <f aca="false">IF(OR(I65="",G65="",G65=0,Q65="Closed"),"",(I65-G65)/G65)</f>
        <v/>
      </c>
      <c r="L65" s="72"/>
      <c r="M65" s="74"/>
      <c r="N65" s="74" t="str">
        <f aca="false">IF(OR(D65="",M65=""),"",D65*M65)</f>
        <v/>
      </c>
      <c r="O65" s="75" t="str">
        <f aca="false">IF(OR(N65="",G65=""),"",N65-G65)</f>
        <v/>
      </c>
      <c r="P65" s="77" t="str">
        <f aca="false">IF(OR(N65="",G65="",G65=0),"",(N65-G65)/G65)</f>
        <v/>
      </c>
      <c r="Q65" s="78" t="str">
        <f aca="false">IF(B65="","",IF(L65="","Open","Closed"))</f>
        <v/>
      </c>
      <c r="R65" s="73" t="str">
        <f aca="true">IF(C65="","",IF(L65="",TODAY()-C65,L65-C65))</f>
        <v/>
      </c>
      <c r="S65" s="74"/>
      <c r="T65" s="79"/>
    </row>
    <row r="66" customFormat="false" ht="18" hidden="false" customHeight="true" outlineLevel="0" collapsed="false">
      <c r="A66" s="62" t="n">
        <v>37</v>
      </c>
      <c r="B66" s="63"/>
      <c r="C66" s="64"/>
      <c r="D66" s="44"/>
      <c r="E66" s="65"/>
      <c r="F66" s="65"/>
      <c r="G66" s="46" t="str">
        <f aca="false">IF(OR(D66="",E66=""),"",D66*E66+IF(F66="",0,F66))</f>
        <v/>
      </c>
      <c r="H66" s="65" t="str">
        <f aca="false">IF(B66="","",IFERROR(let(h,stockhistory(B66,TODAY()-10,TODAY(),0,0,1),INDEX(h,ROWS(h),1)),""))</f>
        <v/>
      </c>
      <c r="I66" s="65" t="str">
        <f aca="false">IF(OR(D66="",H66="",Q66="Closed"),"",D66*H66)</f>
        <v/>
      </c>
      <c r="J66" s="66" t="str">
        <f aca="false">IF(OR(I66="",G66="",Q66="Closed"),"",I66-G66)</f>
        <v/>
      </c>
      <c r="K66" s="67" t="str">
        <f aca="false">IF(OR(I66="",G66="",G66=0,Q66="Closed"),"",(I66-G66)/G66)</f>
        <v/>
      </c>
      <c r="L66" s="64"/>
      <c r="M66" s="65"/>
      <c r="N66" s="65" t="str">
        <f aca="false">IF(OR(D66="",M66=""),"",D66*M66)</f>
        <v/>
      </c>
      <c r="O66" s="46" t="str">
        <f aca="false">IF(OR(N66="",G66=""),"",N66-G66)</f>
        <v/>
      </c>
      <c r="P66" s="67" t="str">
        <f aca="false">IF(OR(N66="",G66="",G66=0),"",(N66-G66)/G66)</f>
        <v/>
      </c>
      <c r="Q66" s="68" t="str">
        <f aca="false">IF(B66="","",IF(L66="","Open","Closed"))</f>
        <v/>
      </c>
      <c r="R66" s="44" t="str">
        <f aca="true">IF(C66="","",IF(L66="",TODAY()-C66,L66-C66))</f>
        <v/>
      </c>
      <c r="S66" s="65"/>
      <c r="T66" s="69"/>
    </row>
    <row r="67" customFormat="false" ht="18" hidden="false" customHeight="true" outlineLevel="0" collapsed="false">
      <c r="A67" s="70" t="n">
        <v>38</v>
      </c>
      <c r="B67" s="71"/>
      <c r="C67" s="72"/>
      <c r="D67" s="73"/>
      <c r="E67" s="74"/>
      <c r="F67" s="74"/>
      <c r="G67" s="75" t="str">
        <f aca="false">IF(OR(D67="",E67=""),"",D67*E67+IF(F67="",0,F67))</f>
        <v/>
      </c>
      <c r="H67" s="74" t="str">
        <f aca="false">IF(B67="","",IFERROR(let(h,stockhistory(B67,TODAY()-10,TODAY(),0,0,1),INDEX(h,ROWS(h),1)),""))</f>
        <v/>
      </c>
      <c r="I67" s="74" t="str">
        <f aca="false">IF(OR(D67="",H67="",Q67="Closed"),"",D67*H67)</f>
        <v/>
      </c>
      <c r="J67" s="76" t="str">
        <f aca="false">IF(OR(I67="",G67="",Q67="Closed"),"",I67-G67)</f>
        <v/>
      </c>
      <c r="K67" s="77" t="str">
        <f aca="false">IF(OR(I67="",G67="",G67=0,Q67="Closed"),"",(I67-G67)/G67)</f>
        <v/>
      </c>
      <c r="L67" s="72"/>
      <c r="M67" s="74"/>
      <c r="N67" s="74" t="str">
        <f aca="false">IF(OR(D67="",M67=""),"",D67*M67)</f>
        <v/>
      </c>
      <c r="O67" s="75" t="str">
        <f aca="false">IF(OR(N67="",G67=""),"",N67-G67)</f>
        <v/>
      </c>
      <c r="P67" s="77" t="str">
        <f aca="false">IF(OR(N67="",G67="",G67=0),"",(N67-G67)/G67)</f>
        <v/>
      </c>
      <c r="Q67" s="78" t="str">
        <f aca="false">IF(B67="","",IF(L67="","Open","Closed"))</f>
        <v/>
      </c>
      <c r="R67" s="73" t="str">
        <f aca="true">IF(C67="","",IF(L67="",TODAY()-C67,L67-C67))</f>
        <v/>
      </c>
      <c r="S67" s="74"/>
      <c r="T67" s="79"/>
    </row>
    <row r="68" customFormat="false" ht="18" hidden="false" customHeight="true" outlineLevel="0" collapsed="false">
      <c r="A68" s="62" t="n">
        <v>39</v>
      </c>
      <c r="B68" s="63"/>
      <c r="C68" s="64"/>
      <c r="D68" s="44"/>
      <c r="E68" s="65"/>
      <c r="F68" s="65"/>
      <c r="G68" s="46" t="str">
        <f aca="false">IF(OR(D68="",E68=""),"",D68*E68+IF(F68="",0,F68))</f>
        <v/>
      </c>
      <c r="H68" s="65" t="str">
        <f aca="false">IF(B68="","",IFERROR(let(h,stockhistory(B68,TODAY()-10,TODAY(),0,0,1),INDEX(h,ROWS(h),1)),""))</f>
        <v/>
      </c>
      <c r="I68" s="65" t="str">
        <f aca="false">IF(OR(D68="",H68="",Q68="Closed"),"",D68*H68)</f>
        <v/>
      </c>
      <c r="J68" s="66" t="str">
        <f aca="false">IF(OR(I68="",G68="",Q68="Closed"),"",I68-G68)</f>
        <v/>
      </c>
      <c r="K68" s="67" t="str">
        <f aca="false">IF(OR(I68="",G68="",G68=0,Q68="Closed"),"",(I68-G68)/G68)</f>
        <v/>
      </c>
      <c r="L68" s="64"/>
      <c r="M68" s="65"/>
      <c r="N68" s="65" t="str">
        <f aca="false">IF(OR(D68="",M68=""),"",D68*M68)</f>
        <v/>
      </c>
      <c r="O68" s="46" t="str">
        <f aca="false">IF(OR(N68="",G68=""),"",N68-G68)</f>
        <v/>
      </c>
      <c r="P68" s="67" t="str">
        <f aca="false">IF(OR(N68="",G68="",G68=0),"",(N68-G68)/G68)</f>
        <v/>
      </c>
      <c r="Q68" s="68" t="str">
        <f aca="false">IF(B68="","",IF(L68="","Open","Closed"))</f>
        <v/>
      </c>
      <c r="R68" s="44" t="str">
        <f aca="true">IF(C68="","",IF(L68="",TODAY()-C68,L68-C68))</f>
        <v/>
      </c>
      <c r="S68" s="65"/>
      <c r="T68" s="69"/>
    </row>
    <row r="69" customFormat="false" ht="18" hidden="false" customHeight="true" outlineLevel="0" collapsed="false">
      <c r="A69" s="70" t="n">
        <v>40</v>
      </c>
      <c r="B69" s="71"/>
      <c r="C69" s="72"/>
      <c r="D69" s="73"/>
      <c r="E69" s="74"/>
      <c r="F69" s="74"/>
      <c r="G69" s="75" t="str">
        <f aca="false">IF(OR(D69="",E69=""),"",D69*E69+IF(F69="",0,F69))</f>
        <v/>
      </c>
      <c r="H69" s="74" t="str">
        <f aca="false">IF(B69="","",IFERROR(let(h,stockhistory(B69,TODAY()-10,TODAY(),0,0,1),INDEX(h,ROWS(h),1)),""))</f>
        <v/>
      </c>
      <c r="I69" s="74" t="str">
        <f aca="false">IF(OR(D69="",H69="",Q69="Closed"),"",D69*H69)</f>
        <v/>
      </c>
      <c r="J69" s="76" t="str">
        <f aca="false">IF(OR(I69="",G69="",Q69="Closed"),"",I69-G69)</f>
        <v/>
      </c>
      <c r="K69" s="77" t="str">
        <f aca="false">IF(OR(I69="",G69="",G69=0,Q69="Closed"),"",(I69-G69)/G69)</f>
        <v/>
      </c>
      <c r="L69" s="72"/>
      <c r="M69" s="74"/>
      <c r="N69" s="74" t="str">
        <f aca="false">IF(OR(D69="",M69=""),"",D69*M69)</f>
        <v/>
      </c>
      <c r="O69" s="75" t="str">
        <f aca="false">IF(OR(N69="",G69=""),"",N69-G69)</f>
        <v/>
      </c>
      <c r="P69" s="77" t="str">
        <f aca="false">IF(OR(N69="",G69="",G69=0),"",(N69-G69)/G69)</f>
        <v/>
      </c>
      <c r="Q69" s="78" t="str">
        <f aca="false">IF(B69="","",IF(L69="","Open","Closed"))</f>
        <v/>
      </c>
      <c r="R69" s="73" t="str">
        <f aca="true">IF(C69="","",IF(L69="",TODAY()-C69,L69-C69))</f>
        <v/>
      </c>
      <c r="S69" s="74"/>
      <c r="T69" s="79"/>
    </row>
    <row r="70" customFormat="false" ht="18" hidden="false" customHeight="true" outlineLevel="0" collapsed="false">
      <c r="A70" s="62" t="n">
        <v>41</v>
      </c>
      <c r="B70" s="63"/>
      <c r="C70" s="64"/>
      <c r="D70" s="44"/>
      <c r="E70" s="65"/>
      <c r="F70" s="65"/>
      <c r="G70" s="46" t="str">
        <f aca="false">IF(OR(D70="",E70=""),"",D70*E70+IF(F70="",0,F70))</f>
        <v/>
      </c>
      <c r="H70" s="65" t="str">
        <f aca="false">IF(B70="","",IFERROR(let(h,stockhistory(B70,TODAY()-10,TODAY(),0,0,1),INDEX(h,ROWS(h),1)),""))</f>
        <v/>
      </c>
      <c r="I70" s="65" t="str">
        <f aca="false">IF(OR(D70="",H70="",Q70="Closed"),"",D70*H70)</f>
        <v/>
      </c>
      <c r="J70" s="66" t="str">
        <f aca="false">IF(OR(I70="",G70="",Q70="Closed"),"",I70-G70)</f>
        <v/>
      </c>
      <c r="K70" s="67" t="str">
        <f aca="false">IF(OR(I70="",G70="",G70=0,Q70="Closed"),"",(I70-G70)/G70)</f>
        <v/>
      </c>
      <c r="L70" s="64"/>
      <c r="M70" s="65"/>
      <c r="N70" s="65" t="str">
        <f aca="false">IF(OR(D70="",M70=""),"",D70*M70)</f>
        <v/>
      </c>
      <c r="O70" s="46" t="str">
        <f aca="false">IF(OR(N70="",G70=""),"",N70-G70)</f>
        <v/>
      </c>
      <c r="P70" s="67" t="str">
        <f aca="false">IF(OR(N70="",G70="",G70=0),"",(N70-G70)/G70)</f>
        <v/>
      </c>
      <c r="Q70" s="68" t="str">
        <f aca="false">IF(B70="","",IF(L70="","Open","Closed"))</f>
        <v/>
      </c>
      <c r="R70" s="44" t="str">
        <f aca="true">IF(C70="","",IF(L70="",TODAY()-C70,L70-C70))</f>
        <v/>
      </c>
      <c r="S70" s="65"/>
      <c r="T70" s="69"/>
    </row>
    <row r="71" customFormat="false" ht="18" hidden="false" customHeight="true" outlineLevel="0" collapsed="false">
      <c r="A71" s="70" t="n">
        <v>42</v>
      </c>
      <c r="B71" s="71"/>
      <c r="C71" s="72"/>
      <c r="D71" s="73"/>
      <c r="E71" s="74"/>
      <c r="F71" s="74"/>
      <c r="G71" s="75" t="str">
        <f aca="false">IF(OR(D71="",E71=""),"",D71*E71+IF(F71="",0,F71))</f>
        <v/>
      </c>
      <c r="H71" s="74" t="str">
        <f aca="false">IF(B71="","",IFERROR(let(h,stockhistory(B71,TODAY()-10,TODAY(),0,0,1),INDEX(h,ROWS(h),1)),""))</f>
        <v/>
      </c>
      <c r="I71" s="74" t="str">
        <f aca="false">IF(OR(D71="",H71="",Q71="Closed"),"",D71*H71)</f>
        <v/>
      </c>
      <c r="J71" s="76" t="str">
        <f aca="false">IF(OR(I71="",G71="",Q71="Closed"),"",I71-G71)</f>
        <v/>
      </c>
      <c r="K71" s="77" t="str">
        <f aca="false">IF(OR(I71="",G71="",G71=0,Q71="Closed"),"",(I71-G71)/G71)</f>
        <v/>
      </c>
      <c r="L71" s="72"/>
      <c r="M71" s="74"/>
      <c r="N71" s="74" t="str">
        <f aca="false">IF(OR(D71="",M71=""),"",D71*M71)</f>
        <v/>
      </c>
      <c r="O71" s="75" t="str">
        <f aca="false">IF(OR(N71="",G71=""),"",N71-G71)</f>
        <v/>
      </c>
      <c r="P71" s="77" t="str">
        <f aca="false">IF(OR(N71="",G71="",G71=0),"",(N71-G71)/G71)</f>
        <v/>
      </c>
      <c r="Q71" s="78" t="str">
        <f aca="false">IF(B71="","",IF(L71="","Open","Closed"))</f>
        <v/>
      </c>
      <c r="R71" s="73" t="str">
        <f aca="true">IF(C71="","",IF(L71="",TODAY()-C71,L71-C71))</f>
        <v/>
      </c>
      <c r="S71" s="74"/>
      <c r="T71" s="79"/>
    </row>
    <row r="72" customFormat="false" ht="18" hidden="false" customHeight="true" outlineLevel="0" collapsed="false">
      <c r="A72" s="62" t="n">
        <v>43</v>
      </c>
      <c r="B72" s="63"/>
      <c r="C72" s="64"/>
      <c r="D72" s="44"/>
      <c r="E72" s="65"/>
      <c r="F72" s="65"/>
      <c r="G72" s="46" t="str">
        <f aca="false">IF(OR(D72="",E72=""),"",D72*E72+IF(F72="",0,F72))</f>
        <v/>
      </c>
      <c r="H72" s="65" t="str">
        <f aca="false">IF(B72="","",IFERROR(let(h,stockhistory(B72,TODAY()-10,TODAY(),0,0,1),INDEX(h,ROWS(h),1)),""))</f>
        <v/>
      </c>
      <c r="I72" s="65" t="str">
        <f aca="false">IF(OR(D72="",H72="",Q72="Closed"),"",D72*H72)</f>
        <v/>
      </c>
      <c r="J72" s="66" t="str">
        <f aca="false">IF(OR(I72="",G72="",Q72="Closed"),"",I72-G72)</f>
        <v/>
      </c>
      <c r="K72" s="67" t="str">
        <f aca="false">IF(OR(I72="",G72="",G72=0,Q72="Closed"),"",(I72-G72)/G72)</f>
        <v/>
      </c>
      <c r="L72" s="64"/>
      <c r="M72" s="65"/>
      <c r="N72" s="65" t="str">
        <f aca="false">IF(OR(D72="",M72=""),"",D72*M72)</f>
        <v/>
      </c>
      <c r="O72" s="46" t="str">
        <f aca="false">IF(OR(N72="",G72=""),"",N72-G72)</f>
        <v/>
      </c>
      <c r="P72" s="67" t="str">
        <f aca="false">IF(OR(N72="",G72="",G72=0),"",(N72-G72)/G72)</f>
        <v/>
      </c>
      <c r="Q72" s="68" t="str">
        <f aca="false">IF(B72="","",IF(L72="","Open","Closed"))</f>
        <v/>
      </c>
      <c r="R72" s="44" t="str">
        <f aca="true">IF(C72="","",IF(L72="",TODAY()-C72,L72-C72))</f>
        <v/>
      </c>
      <c r="S72" s="65"/>
      <c r="T72" s="69"/>
    </row>
    <row r="73" customFormat="false" ht="18" hidden="false" customHeight="true" outlineLevel="0" collapsed="false">
      <c r="A73" s="70" t="n">
        <v>44</v>
      </c>
      <c r="B73" s="71"/>
      <c r="C73" s="72"/>
      <c r="D73" s="73"/>
      <c r="E73" s="74"/>
      <c r="F73" s="74"/>
      <c r="G73" s="75" t="str">
        <f aca="false">IF(OR(D73="",E73=""),"",D73*E73+IF(F73="",0,F73))</f>
        <v/>
      </c>
      <c r="H73" s="74" t="str">
        <f aca="false">IF(B73="","",IFERROR(let(h,stockhistory(B73,TODAY()-10,TODAY(),0,0,1),INDEX(h,ROWS(h),1)),""))</f>
        <v/>
      </c>
      <c r="I73" s="74" t="str">
        <f aca="false">IF(OR(D73="",H73="",Q73="Closed"),"",D73*H73)</f>
        <v/>
      </c>
      <c r="J73" s="76" t="str">
        <f aca="false">IF(OR(I73="",G73="",Q73="Closed"),"",I73-G73)</f>
        <v/>
      </c>
      <c r="K73" s="77" t="str">
        <f aca="false">IF(OR(I73="",G73="",G73=0,Q73="Closed"),"",(I73-G73)/G73)</f>
        <v/>
      </c>
      <c r="L73" s="72"/>
      <c r="M73" s="74"/>
      <c r="N73" s="74" t="str">
        <f aca="false">IF(OR(D73="",M73=""),"",D73*M73)</f>
        <v/>
      </c>
      <c r="O73" s="75" t="str">
        <f aca="false">IF(OR(N73="",G73=""),"",N73-G73)</f>
        <v/>
      </c>
      <c r="P73" s="77" t="str">
        <f aca="false">IF(OR(N73="",G73="",G73=0),"",(N73-G73)/G73)</f>
        <v/>
      </c>
      <c r="Q73" s="78" t="str">
        <f aca="false">IF(B73="","",IF(L73="","Open","Closed"))</f>
        <v/>
      </c>
      <c r="R73" s="73" t="str">
        <f aca="true">IF(C73="","",IF(L73="",TODAY()-C73,L73-C73))</f>
        <v/>
      </c>
      <c r="S73" s="74"/>
      <c r="T73" s="79"/>
    </row>
    <row r="74" customFormat="false" ht="18" hidden="false" customHeight="true" outlineLevel="0" collapsed="false">
      <c r="A74" s="62" t="n">
        <v>45</v>
      </c>
      <c r="B74" s="63"/>
      <c r="C74" s="64"/>
      <c r="D74" s="44"/>
      <c r="E74" s="65"/>
      <c r="F74" s="65"/>
      <c r="G74" s="46" t="str">
        <f aca="false">IF(OR(D74="",E74=""),"",D74*E74+IF(F74="",0,F74))</f>
        <v/>
      </c>
      <c r="H74" s="65" t="str">
        <f aca="false">IF(B74="","",IFERROR(let(h,stockhistory(B74,TODAY()-10,TODAY(),0,0,1),INDEX(h,ROWS(h),1)),""))</f>
        <v/>
      </c>
      <c r="I74" s="65" t="str">
        <f aca="false">IF(OR(D74="",H74="",Q74="Closed"),"",D74*H74)</f>
        <v/>
      </c>
      <c r="J74" s="66" t="str">
        <f aca="false">IF(OR(I74="",G74="",Q74="Closed"),"",I74-G74)</f>
        <v/>
      </c>
      <c r="K74" s="67" t="str">
        <f aca="false">IF(OR(I74="",G74="",G74=0,Q74="Closed"),"",(I74-G74)/G74)</f>
        <v/>
      </c>
      <c r="L74" s="64"/>
      <c r="M74" s="65"/>
      <c r="N74" s="65" t="str">
        <f aca="false">IF(OR(D74="",M74=""),"",D74*M74)</f>
        <v/>
      </c>
      <c r="O74" s="46" t="str">
        <f aca="false">IF(OR(N74="",G74=""),"",N74-G74)</f>
        <v/>
      </c>
      <c r="P74" s="67" t="str">
        <f aca="false">IF(OR(N74="",G74="",G74=0),"",(N74-G74)/G74)</f>
        <v/>
      </c>
      <c r="Q74" s="68" t="str">
        <f aca="false">IF(B74="","",IF(L74="","Open","Closed"))</f>
        <v/>
      </c>
      <c r="R74" s="44" t="str">
        <f aca="true">IF(C74="","",IF(L74="",TODAY()-C74,L74-C74))</f>
        <v/>
      </c>
      <c r="S74" s="65"/>
      <c r="T74" s="69"/>
    </row>
    <row r="75" customFormat="false" ht="18" hidden="false" customHeight="true" outlineLevel="0" collapsed="false">
      <c r="A75" s="70" t="n">
        <v>46</v>
      </c>
      <c r="B75" s="71"/>
      <c r="C75" s="72"/>
      <c r="D75" s="73"/>
      <c r="E75" s="74"/>
      <c r="F75" s="74"/>
      <c r="G75" s="75" t="str">
        <f aca="false">IF(OR(D75="",E75=""),"",D75*E75+IF(F75="",0,F75))</f>
        <v/>
      </c>
      <c r="H75" s="74" t="str">
        <f aca="false">IF(B75="","",IFERROR(let(h,stockhistory(B75,TODAY()-10,TODAY(),0,0,1),INDEX(h,ROWS(h),1)),""))</f>
        <v/>
      </c>
      <c r="I75" s="74" t="str">
        <f aca="false">IF(OR(D75="",H75="",Q75="Closed"),"",D75*H75)</f>
        <v/>
      </c>
      <c r="J75" s="76" t="str">
        <f aca="false">IF(OR(I75="",G75="",Q75="Closed"),"",I75-G75)</f>
        <v/>
      </c>
      <c r="K75" s="77" t="str">
        <f aca="false">IF(OR(I75="",G75="",G75=0,Q75="Closed"),"",(I75-G75)/G75)</f>
        <v/>
      </c>
      <c r="L75" s="72"/>
      <c r="M75" s="74"/>
      <c r="N75" s="74" t="str">
        <f aca="false">IF(OR(D75="",M75=""),"",D75*M75)</f>
        <v/>
      </c>
      <c r="O75" s="75" t="str">
        <f aca="false">IF(OR(N75="",G75=""),"",N75-G75)</f>
        <v/>
      </c>
      <c r="P75" s="77" t="str">
        <f aca="false">IF(OR(N75="",G75="",G75=0),"",(N75-G75)/G75)</f>
        <v/>
      </c>
      <c r="Q75" s="78" t="str">
        <f aca="false">IF(B75="","",IF(L75="","Open","Closed"))</f>
        <v/>
      </c>
      <c r="R75" s="73" t="str">
        <f aca="true">IF(C75="","",IF(L75="",TODAY()-C75,L75-C75))</f>
        <v/>
      </c>
      <c r="S75" s="74"/>
      <c r="T75" s="79"/>
    </row>
    <row r="76" customFormat="false" ht="18" hidden="false" customHeight="true" outlineLevel="0" collapsed="false">
      <c r="A76" s="62" t="n">
        <v>47</v>
      </c>
      <c r="B76" s="63"/>
      <c r="C76" s="64"/>
      <c r="D76" s="44"/>
      <c r="E76" s="65"/>
      <c r="F76" s="65"/>
      <c r="G76" s="46" t="str">
        <f aca="false">IF(OR(D76="",E76=""),"",D76*E76+IF(F76="",0,F76))</f>
        <v/>
      </c>
      <c r="H76" s="65" t="str">
        <f aca="false">IF(B76="","",IFERROR(let(h,stockhistory(B76,TODAY()-10,TODAY(),0,0,1),INDEX(h,ROWS(h),1)),""))</f>
        <v/>
      </c>
      <c r="I76" s="65" t="str">
        <f aca="false">IF(OR(D76="",H76="",Q76="Closed"),"",D76*H76)</f>
        <v/>
      </c>
      <c r="J76" s="66" t="str">
        <f aca="false">IF(OR(I76="",G76="",Q76="Closed"),"",I76-G76)</f>
        <v/>
      </c>
      <c r="K76" s="67" t="str">
        <f aca="false">IF(OR(I76="",G76="",G76=0,Q76="Closed"),"",(I76-G76)/G76)</f>
        <v/>
      </c>
      <c r="L76" s="64"/>
      <c r="M76" s="65"/>
      <c r="N76" s="65" t="str">
        <f aca="false">IF(OR(D76="",M76=""),"",D76*M76)</f>
        <v/>
      </c>
      <c r="O76" s="46" t="str">
        <f aca="false">IF(OR(N76="",G76=""),"",N76-G76)</f>
        <v/>
      </c>
      <c r="P76" s="67" t="str">
        <f aca="false">IF(OR(N76="",G76="",G76=0),"",(N76-G76)/G76)</f>
        <v/>
      </c>
      <c r="Q76" s="68" t="str">
        <f aca="false">IF(B76="","",IF(L76="","Open","Closed"))</f>
        <v/>
      </c>
      <c r="R76" s="44" t="str">
        <f aca="true">IF(C76="","",IF(L76="",TODAY()-C76,L76-C76))</f>
        <v/>
      </c>
      <c r="S76" s="65"/>
      <c r="T76" s="69"/>
    </row>
    <row r="77" customFormat="false" ht="18" hidden="false" customHeight="true" outlineLevel="0" collapsed="false">
      <c r="A77" s="70" t="n">
        <v>48</v>
      </c>
      <c r="B77" s="71"/>
      <c r="C77" s="72"/>
      <c r="D77" s="73"/>
      <c r="E77" s="74"/>
      <c r="F77" s="74"/>
      <c r="G77" s="75" t="str">
        <f aca="false">IF(OR(D77="",E77=""),"",D77*E77+IF(F77="",0,F77))</f>
        <v/>
      </c>
      <c r="H77" s="74" t="str">
        <f aca="false">IF(B77="","",IFERROR(let(h,stockhistory(B77,TODAY()-10,TODAY(),0,0,1),INDEX(h,ROWS(h),1)),""))</f>
        <v/>
      </c>
      <c r="I77" s="74" t="str">
        <f aca="false">IF(OR(D77="",H77="",Q77="Closed"),"",D77*H77)</f>
        <v/>
      </c>
      <c r="J77" s="76" t="str">
        <f aca="false">IF(OR(I77="",G77="",Q77="Closed"),"",I77-G77)</f>
        <v/>
      </c>
      <c r="K77" s="77" t="str">
        <f aca="false">IF(OR(I77="",G77="",G77=0,Q77="Closed"),"",(I77-G77)/G77)</f>
        <v/>
      </c>
      <c r="L77" s="72"/>
      <c r="M77" s="74"/>
      <c r="N77" s="74" t="str">
        <f aca="false">IF(OR(D77="",M77=""),"",D77*M77)</f>
        <v/>
      </c>
      <c r="O77" s="75" t="str">
        <f aca="false">IF(OR(N77="",G77=""),"",N77-G77)</f>
        <v/>
      </c>
      <c r="P77" s="77" t="str">
        <f aca="false">IF(OR(N77="",G77="",G77=0),"",(N77-G77)/G77)</f>
        <v/>
      </c>
      <c r="Q77" s="78" t="str">
        <f aca="false">IF(B77="","",IF(L77="","Open","Closed"))</f>
        <v/>
      </c>
      <c r="R77" s="73" t="str">
        <f aca="true">IF(C77="","",IF(L77="",TODAY()-C77,L77-C77))</f>
        <v/>
      </c>
      <c r="S77" s="74"/>
      <c r="T77" s="79"/>
    </row>
    <row r="78" customFormat="false" ht="18" hidden="false" customHeight="true" outlineLevel="0" collapsed="false">
      <c r="A78" s="62" t="n">
        <v>49</v>
      </c>
      <c r="B78" s="63"/>
      <c r="C78" s="64"/>
      <c r="D78" s="44"/>
      <c r="E78" s="65"/>
      <c r="F78" s="65"/>
      <c r="G78" s="46" t="str">
        <f aca="false">IF(OR(D78="",E78=""),"",D78*E78+IF(F78="",0,F78))</f>
        <v/>
      </c>
      <c r="H78" s="65" t="str">
        <f aca="false">IF(B78="","",IFERROR(let(h,stockhistory(B78,TODAY()-10,TODAY(),0,0,1),INDEX(h,ROWS(h),1)),""))</f>
        <v/>
      </c>
      <c r="I78" s="65" t="str">
        <f aca="false">IF(OR(D78="",H78="",Q78="Closed"),"",D78*H78)</f>
        <v/>
      </c>
      <c r="J78" s="66" t="str">
        <f aca="false">IF(OR(I78="",G78="",Q78="Closed"),"",I78-G78)</f>
        <v/>
      </c>
      <c r="K78" s="67" t="str">
        <f aca="false">IF(OR(I78="",G78="",G78=0,Q78="Closed"),"",(I78-G78)/G78)</f>
        <v/>
      </c>
      <c r="L78" s="64"/>
      <c r="M78" s="65"/>
      <c r="N78" s="65" t="str">
        <f aca="false">IF(OR(D78="",M78=""),"",D78*M78)</f>
        <v/>
      </c>
      <c r="O78" s="46" t="str">
        <f aca="false">IF(OR(N78="",G78=""),"",N78-G78)</f>
        <v/>
      </c>
      <c r="P78" s="67" t="str">
        <f aca="false">IF(OR(N78="",G78="",G78=0),"",(N78-G78)/G78)</f>
        <v/>
      </c>
      <c r="Q78" s="68" t="str">
        <f aca="false">IF(B78="","",IF(L78="","Open","Closed"))</f>
        <v/>
      </c>
      <c r="R78" s="44" t="str">
        <f aca="true">IF(C78="","",IF(L78="",TODAY()-C78,L78-C78))</f>
        <v/>
      </c>
      <c r="S78" s="65"/>
      <c r="T78" s="69"/>
    </row>
    <row r="79" customFormat="false" ht="18" hidden="false" customHeight="true" outlineLevel="0" collapsed="false">
      <c r="A79" s="70" t="n">
        <v>50</v>
      </c>
      <c r="B79" s="71"/>
      <c r="C79" s="72"/>
      <c r="D79" s="73"/>
      <c r="E79" s="74"/>
      <c r="F79" s="74"/>
      <c r="G79" s="75" t="str">
        <f aca="false">IF(OR(D79="",E79=""),"",D79*E79+IF(F79="",0,F79))</f>
        <v/>
      </c>
      <c r="H79" s="74" t="str">
        <f aca="false">IF(B79="","",IFERROR(let(h,stockhistory(B79,TODAY()-10,TODAY(),0,0,1),INDEX(h,ROWS(h),1)),""))</f>
        <v/>
      </c>
      <c r="I79" s="74" t="str">
        <f aca="false">IF(OR(D79="",H79="",Q79="Closed"),"",D79*H79)</f>
        <v/>
      </c>
      <c r="J79" s="76" t="str">
        <f aca="false">IF(OR(I79="",G79="",Q79="Closed"),"",I79-G79)</f>
        <v/>
      </c>
      <c r="K79" s="77" t="str">
        <f aca="false">IF(OR(I79="",G79="",G79=0,Q79="Closed"),"",(I79-G79)/G79)</f>
        <v/>
      </c>
      <c r="L79" s="72"/>
      <c r="M79" s="74"/>
      <c r="N79" s="74" t="str">
        <f aca="false">IF(OR(D79="",M79=""),"",D79*M79)</f>
        <v/>
      </c>
      <c r="O79" s="75" t="str">
        <f aca="false">IF(OR(N79="",G79=""),"",N79-G79)</f>
        <v/>
      </c>
      <c r="P79" s="77" t="str">
        <f aca="false">IF(OR(N79="",G79="",G79=0),"",(N79-G79)/G79)</f>
        <v/>
      </c>
      <c r="Q79" s="78" t="str">
        <f aca="false">IF(B79="","",IF(L79="","Open","Closed"))</f>
        <v/>
      </c>
      <c r="R79" s="73" t="str">
        <f aca="true">IF(C79="","",IF(L79="",TODAY()-C79,L79-C79))</f>
        <v/>
      </c>
      <c r="S79" s="74"/>
      <c r="T79" s="79"/>
    </row>
    <row r="80" customFormat="false" ht="18" hidden="false" customHeight="true" outlineLevel="0" collapsed="false">
      <c r="A80" s="62" t="n">
        <v>51</v>
      </c>
      <c r="B80" s="63"/>
      <c r="C80" s="64"/>
      <c r="D80" s="44"/>
      <c r="E80" s="65"/>
      <c r="F80" s="65"/>
      <c r="G80" s="46" t="str">
        <f aca="false">IF(OR(D80="",E80=""),"",D80*E80+IF(F80="",0,F80))</f>
        <v/>
      </c>
      <c r="H80" s="65" t="str">
        <f aca="false">IF(B80="","",IFERROR(let(h,stockhistory(B80,TODAY()-10,TODAY(),0,0,1),INDEX(h,ROWS(h),1)),""))</f>
        <v/>
      </c>
      <c r="I80" s="65" t="str">
        <f aca="false">IF(OR(D80="",H80="",Q80="Closed"),"",D80*H80)</f>
        <v/>
      </c>
      <c r="J80" s="66" t="str">
        <f aca="false">IF(OR(I80="",G80="",Q80="Closed"),"",I80-G80)</f>
        <v/>
      </c>
      <c r="K80" s="67" t="str">
        <f aca="false">IF(OR(I80="",G80="",G80=0,Q80="Closed"),"",(I80-G80)/G80)</f>
        <v/>
      </c>
      <c r="L80" s="64"/>
      <c r="M80" s="65"/>
      <c r="N80" s="65" t="str">
        <f aca="false">IF(OR(D80="",M80=""),"",D80*M80)</f>
        <v/>
      </c>
      <c r="O80" s="46" t="str">
        <f aca="false">IF(OR(N80="",G80=""),"",N80-G80)</f>
        <v/>
      </c>
      <c r="P80" s="67" t="str">
        <f aca="false">IF(OR(N80="",G80="",G80=0),"",(N80-G80)/G80)</f>
        <v/>
      </c>
      <c r="Q80" s="68" t="str">
        <f aca="false">IF(B80="","",IF(L80="","Open","Closed"))</f>
        <v/>
      </c>
      <c r="R80" s="44" t="str">
        <f aca="true">IF(C80="","",IF(L80="",TODAY()-C80,L80-C80))</f>
        <v/>
      </c>
      <c r="S80" s="65"/>
      <c r="T80" s="69"/>
    </row>
    <row r="81" customFormat="false" ht="18" hidden="false" customHeight="true" outlineLevel="0" collapsed="false">
      <c r="A81" s="70" t="n">
        <v>52</v>
      </c>
      <c r="B81" s="71"/>
      <c r="C81" s="72"/>
      <c r="D81" s="73"/>
      <c r="E81" s="74"/>
      <c r="F81" s="74"/>
      <c r="G81" s="75" t="str">
        <f aca="false">IF(OR(D81="",E81=""),"",D81*E81+IF(F81="",0,F81))</f>
        <v/>
      </c>
      <c r="H81" s="74" t="str">
        <f aca="false">IF(B81="","",IFERROR(let(h,stockhistory(B81,TODAY()-10,TODAY(),0,0,1),INDEX(h,ROWS(h),1)),""))</f>
        <v/>
      </c>
      <c r="I81" s="74" t="str">
        <f aca="false">IF(OR(D81="",H81="",Q81="Closed"),"",D81*H81)</f>
        <v/>
      </c>
      <c r="J81" s="76" t="str">
        <f aca="false">IF(OR(I81="",G81="",Q81="Closed"),"",I81-G81)</f>
        <v/>
      </c>
      <c r="K81" s="77" t="str">
        <f aca="false">IF(OR(I81="",G81="",G81=0,Q81="Closed"),"",(I81-G81)/G81)</f>
        <v/>
      </c>
      <c r="L81" s="72"/>
      <c r="M81" s="74"/>
      <c r="N81" s="74" t="str">
        <f aca="false">IF(OR(D81="",M81=""),"",D81*M81)</f>
        <v/>
      </c>
      <c r="O81" s="75" t="str">
        <f aca="false">IF(OR(N81="",G81=""),"",N81-G81)</f>
        <v/>
      </c>
      <c r="P81" s="77" t="str">
        <f aca="false">IF(OR(N81="",G81="",G81=0),"",(N81-G81)/G81)</f>
        <v/>
      </c>
      <c r="Q81" s="78" t="str">
        <f aca="false">IF(B81="","",IF(L81="","Open","Closed"))</f>
        <v/>
      </c>
      <c r="R81" s="73" t="str">
        <f aca="true">IF(C81="","",IF(L81="",TODAY()-C81,L81-C81))</f>
        <v/>
      </c>
      <c r="S81" s="74"/>
      <c r="T81" s="79"/>
    </row>
    <row r="82" customFormat="false" ht="18" hidden="false" customHeight="true" outlineLevel="0" collapsed="false">
      <c r="A82" s="62" t="n">
        <v>53</v>
      </c>
      <c r="B82" s="63"/>
      <c r="C82" s="64"/>
      <c r="D82" s="44"/>
      <c r="E82" s="65"/>
      <c r="F82" s="65"/>
      <c r="G82" s="46" t="str">
        <f aca="false">IF(OR(D82="",E82=""),"",D82*E82+IF(F82="",0,F82))</f>
        <v/>
      </c>
      <c r="H82" s="65" t="str">
        <f aca="false">IF(B82="","",IFERROR(let(h,stockhistory(B82,TODAY()-10,TODAY(),0,0,1),INDEX(h,ROWS(h),1)),""))</f>
        <v/>
      </c>
      <c r="I82" s="65" t="str">
        <f aca="false">IF(OR(D82="",H82="",Q82="Closed"),"",D82*H82)</f>
        <v/>
      </c>
      <c r="J82" s="66" t="str">
        <f aca="false">IF(OR(I82="",G82="",Q82="Closed"),"",I82-G82)</f>
        <v/>
      </c>
      <c r="K82" s="67" t="str">
        <f aca="false">IF(OR(I82="",G82="",G82=0,Q82="Closed"),"",(I82-G82)/G82)</f>
        <v/>
      </c>
      <c r="L82" s="64"/>
      <c r="M82" s="65"/>
      <c r="N82" s="65" t="str">
        <f aca="false">IF(OR(D82="",M82=""),"",D82*M82)</f>
        <v/>
      </c>
      <c r="O82" s="46" t="str">
        <f aca="false">IF(OR(N82="",G82=""),"",N82-G82)</f>
        <v/>
      </c>
      <c r="P82" s="67" t="str">
        <f aca="false">IF(OR(N82="",G82="",G82=0),"",(N82-G82)/G82)</f>
        <v/>
      </c>
      <c r="Q82" s="68" t="str">
        <f aca="false">IF(B82="","",IF(L82="","Open","Closed"))</f>
        <v/>
      </c>
      <c r="R82" s="44" t="str">
        <f aca="true">IF(C82="","",IF(L82="",TODAY()-C82,L82-C82))</f>
        <v/>
      </c>
      <c r="S82" s="65"/>
      <c r="T82" s="69"/>
    </row>
    <row r="83" customFormat="false" ht="18" hidden="false" customHeight="true" outlineLevel="0" collapsed="false">
      <c r="A83" s="70" t="n">
        <v>54</v>
      </c>
      <c r="B83" s="71"/>
      <c r="C83" s="72"/>
      <c r="D83" s="73"/>
      <c r="E83" s="74"/>
      <c r="F83" s="74"/>
      <c r="G83" s="75" t="str">
        <f aca="false">IF(OR(D83="",E83=""),"",D83*E83+IF(F83="",0,F83))</f>
        <v/>
      </c>
      <c r="H83" s="74" t="str">
        <f aca="false">IF(B83="","",IFERROR(let(h,stockhistory(B83,TODAY()-10,TODAY(),0,0,1),INDEX(h,ROWS(h),1)),""))</f>
        <v/>
      </c>
      <c r="I83" s="74" t="str">
        <f aca="false">IF(OR(D83="",H83="",Q83="Closed"),"",D83*H83)</f>
        <v/>
      </c>
      <c r="J83" s="76" t="str">
        <f aca="false">IF(OR(I83="",G83="",Q83="Closed"),"",I83-G83)</f>
        <v/>
      </c>
      <c r="K83" s="77" t="str">
        <f aca="false">IF(OR(I83="",G83="",G83=0,Q83="Closed"),"",(I83-G83)/G83)</f>
        <v/>
      </c>
      <c r="L83" s="72"/>
      <c r="M83" s="74"/>
      <c r="N83" s="74" t="str">
        <f aca="false">IF(OR(D83="",M83=""),"",D83*M83)</f>
        <v/>
      </c>
      <c r="O83" s="75" t="str">
        <f aca="false">IF(OR(N83="",G83=""),"",N83-G83)</f>
        <v/>
      </c>
      <c r="P83" s="77" t="str">
        <f aca="false">IF(OR(N83="",G83="",G83=0),"",(N83-G83)/G83)</f>
        <v/>
      </c>
      <c r="Q83" s="78" t="str">
        <f aca="false">IF(B83="","",IF(L83="","Open","Closed"))</f>
        <v/>
      </c>
      <c r="R83" s="73" t="str">
        <f aca="true">IF(C83="","",IF(L83="",TODAY()-C83,L83-C83))</f>
        <v/>
      </c>
      <c r="S83" s="74"/>
      <c r="T83" s="79"/>
    </row>
    <row r="84" customFormat="false" ht="18" hidden="false" customHeight="true" outlineLevel="0" collapsed="false">
      <c r="A84" s="62" t="n">
        <v>55</v>
      </c>
      <c r="B84" s="63"/>
      <c r="C84" s="64"/>
      <c r="D84" s="44"/>
      <c r="E84" s="65"/>
      <c r="F84" s="65"/>
      <c r="G84" s="46" t="str">
        <f aca="false">IF(OR(D84="",E84=""),"",D84*E84+IF(F84="",0,F84))</f>
        <v/>
      </c>
      <c r="H84" s="65" t="str">
        <f aca="false">IF(B84="","",IFERROR(let(h,stockhistory(B84,TODAY()-10,TODAY(),0,0,1),INDEX(h,ROWS(h),1)),""))</f>
        <v/>
      </c>
      <c r="I84" s="65" t="str">
        <f aca="false">IF(OR(D84="",H84="",Q84="Closed"),"",D84*H84)</f>
        <v/>
      </c>
      <c r="J84" s="66" t="str">
        <f aca="false">IF(OR(I84="",G84="",Q84="Closed"),"",I84-G84)</f>
        <v/>
      </c>
      <c r="K84" s="67" t="str">
        <f aca="false">IF(OR(I84="",G84="",G84=0,Q84="Closed"),"",(I84-G84)/G84)</f>
        <v/>
      </c>
      <c r="L84" s="64"/>
      <c r="M84" s="65"/>
      <c r="N84" s="65" t="str">
        <f aca="false">IF(OR(D84="",M84=""),"",D84*M84)</f>
        <v/>
      </c>
      <c r="O84" s="46" t="str">
        <f aca="false">IF(OR(N84="",G84=""),"",N84-G84)</f>
        <v/>
      </c>
      <c r="P84" s="67" t="str">
        <f aca="false">IF(OR(N84="",G84="",G84=0),"",(N84-G84)/G84)</f>
        <v/>
      </c>
      <c r="Q84" s="68" t="str">
        <f aca="false">IF(B84="","",IF(L84="","Open","Closed"))</f>
        <v/>
      </c>
      <c r="R84" s="44" t="str">
        <f aca="true">IF(C84="","",IF(L84="",TODAY()-C84,L84-C84))</f>
        <v/>
      </c>
      <c r="S84" s="65"/>
      <c r="T84" s="69"/>
    </row>
    <row r="85" customFormat="false" ht="18" hidden="false" customHeight="true" outlineLevel="0" collapsed="false">
      <c r="A85" s="70" t="n">
        <v>56</v>
      </c>
      <c r="B85" s="71"/>
      <c r="C85" s="72"/>
      <c r="D85" s="73"/>
      <c r="E85" s="74"/>
      <c r="F85" s="74"/>
      <c r="G85" s="75" t="str">
        <f aca="false">IF(OR(D85="",E85=""),"",D85*E85+IF(F85="",0,F85))</f>
        <v/>
      </c>
      <c r="H85" s="74" t="str">
        <f aca="false">IF(B85="","",IFERROR(let(h,stockhistory(B85,TODAY()-10,TODAY(),0,0,1),INDEX(h,ROWS(h),1)),""))</f>
        <v/>
      </c>
      <c r="I85" s="74" t="str">
        <f aca="false">IF(OR(D85="",H85="",Q85="Closed"),"",D85*H85)</f>
        <v/>
      </c>
      <c r="J85" s="76" t="str">
        <f aca="false">IF(OR(I85="",G85="",Q85="Closed"),"",I85-G85)</f>
        <v/>
      </c>
      <c r="K85" s="77" t="str">
        <f aca="false">IF(OR(I85="",G85="",G85=0,Q85="Closed"),"",(I85-G85)/G85)</f>
        <v/>
      </c>
      <c r="L85" s="72"/>
      <c r="M85" s="74"/>
      <c r="N85" s="74" t="str">
        <f aca="false">IF(OR(D85="",M85=""),"",D85*M85)</f>
        <v/>
      </c>
      <c r="O85" s="75" t="str">
        <f aca="false">IF(OR(N85="",G85=""),"",N85-G85)</f>
        <v/>
      </c>
      <c r="P85" s="77" t="str">
        <f aca="false">IF(OR(N85="",G85="",G85=0),"",(N85-G85)/G85)</f>
        <v/>
      </c>
      <c r="Q85" s="78" t="str">
        <f aca="false">IF(B85="","",IF(L85="","Open","Closed"))</f>
        <v/>
      </c>
      <c r="R85" s="73" t="str">
        <f aca="true">IF(C85="","",IF(L85="",TODAY()-C85,L85-C85))</f>
        <v/>
      </c>
      <c r="S85" s="74"/>
      <c r="T85" s="79"/>
    </row>
    <row r="86" customFormat="false" ht="18" hidden="false" customHeight="true" outlineLevel="0" collapsed="false">
      <c r="A86" s="62" t="n">
        <v>57</v>
      </c>
      <c r="B86" s="63"/>
      <c r="C86" s="64"/>
      <c r="D86" s="44"/>
      <c r="E86" s="65"/>
      <c r="F86" s="65"/>
      <c r="G86" s="46" t="str">
        <f aca="false">IF(OR(D86="",E86=""),"",D86*E86+IF(F86="",0,F86))</f>
        <v/>
      </c>
      <c r="H86" s="65" t="str">
        <f aca="false">IF(B86="","",IFERROR(let(h,stockhistory(B86,TODAY()-10,TODAY(),0,0,1),INDEX(h,ROWS(h),1)),""))</f>
        <v/>
      </c>
      <c r="I86" s="65" t="str">
        <f aca="false">IF(OR(D86="",H86="",Q86="Closed"),"",D86*H86)</f>
        <v/>
      </c>
      <c r="J86" s="66" t="str">
        <f aca="false">IF(OR(I86="",G86="",Q86="Closed"),"",I86-G86)</f>
        <v/>
      </c>
      <c r="K86" s="67" t="str">
        <f aca="false">IF(OR(I86="",G86="",G86=0,Q86="Closed"),"",(I86-G86)/G86)</f>
        <v/>
      </c>
      <c r="L86" s="64"/>
      <c r="M86" s="65"/>
      <c r="N86" s="65" t="str">
        <f aca="false">IF(OR(D86="",M86=""),"",D86*M86)</f>
        <v/>
      </c>
      <c r="O86" s="46" t="str">
        <f aca="false">IF(OR(N86="",G86=""),"",N86-G86)</f>
        <v/>
      </c>
      <c r="P86" s="67" t="str">
        <f aca="false">IF(OR(N86="",G86="",G86=0),"",(N86-G86)/G86)</f>
        <v/>
      </c>
      <c r="Q86" s="68" t="str">
        <f aca="false">IF(B86="","",IF(L86="","Open","Closed"))</f>
        <v/>
      </c>
      <c r="R86" s="44" t="str">
        <f aca="true">IF(C86="","",IF(L86="",TODAY()-C86,L86-C86))</f>
        <v/>
      </c>
      <c r="S86" s="65"/>
      <c r="T86" s="69"/>
    </row>
    <row r="87" customFormat="false" ht="18" hidden="false" customHeight="true" outlineLevel="0" collapsed="false">
      <c r="A87" s="70" t="n">
        <v>58</v>
      </c>
      <c r="B87" s="71"/>
      <c r="C87" s="72"/>
      <c r="D87" s="73"/>
      <c r="E87" s="74"/>
      <c r="F87" s="74"/>
      <c r="G87" s="75" t="str">
        <f aca="false">IF(OR(D87="",E87=""),"",D87*E87+IF(F87="",0,F87))</f>
        <v/>
      </c>
      <c r="H87" s="74" t="str">
        <f aca="false">IF(B87="","",IFERROR(let(h,stockhistory(B87,TODAY()-10,TODAY(),0,0,1),INDEX(h,ROWS(h),1)),""))</f>
        <v/>
      </c>
      <c r="I87" s="74" t="str">
        <f aca="false">IF(OR(D87="",H87="",Q87="Closed"),"",D87*H87)</f>
        <v/>
      </c>
      <c r="J87" s="76" t="str">
        <f aca="false">IF(OR(I87="",G87="",Q87="Closed"),"",I87-G87)</f>
        <v/>
      </c>
      <c r="K87" s="77" t="str">
        <f aca="false">IF(OR(I87="",G87="",G87=0,Q87="Closed"),"",(I87-G87)/G87)</f>
        <v/>
      </c>
      <c r="L87" s="72"/>
      <c r="M87" s="74"/>
      <c r="N87" s="74" t="str">
        <f aca="false">IF(OR(D87="",M87=""),"",D87*M87)</f>
        <v/>
      </c>
      <c r="O87" s="75" t="str">
        <f aca="false">IF(OR(N87="",G87=""),"",N87-G87)</f>
        <v/>
      </c>
      <c r="P87" s="77" t="str">
        <f aca="false">IF(OR(N87="",G87="",G87=0),"",(N87-G87)/G87)</f>
        <v/>
      </c>
      <c r="Q87" s="78" t="str">
        <f aca="false">IF(B87="","",IF(L87="","Open","Closed"))</f>
        <v/>
      </c>
      <c r="R87" s="73" t="str">
        <f aca="true">IF(C87="","",IF(L87="",TODAY()-C87,L87-C87))</f>
        <v/>
      </c>
      <c r="S87" s="74"/>
      <c r="T87" s="79"/>
    </row>
    <row r="88" customFormat="false" ht="18" hidden="false" customHeight="true" outlineLevel="0" collapsed="false">
      <c r="A88" s="62" t="n">
        <v>59</v>
      </c>
      <c r="B88" s="63"/>
      <c r="C88" s="64"/>
      <c r="D88" s="44"/>
      <c r="E88" s="65"/>
      <c r="F88" s="65"/>
      <c r="G88" s="46" t="str">
        <f aca="false">IF(OR(D88="",E88=""),"",D88*E88+IF(F88="",0,F88))</f>
        <v/>
      </c>
      <c r="H88" s="65" t="str">
        <f aca="false">IF(B88="","",IFERROR(let(h,stockhistory(B88,TODAY()-10,TODAY(),0,0,1),INDEX(h,ROWS(h),1)),""))</f>
        <v/>
      </c>
      <c r="I88" s="65" t="str">
        <f aca="false">IF(OR(D88="",H88="",Q88="Closed"),"",D88*H88)</f>
        <v/>
      </c>
      <c r="J88" s="66" t="str">
        <f aca="false">IF(OR(I88="",G88="",Q88="Closed"),"",I88-G88)</f>
        <v/>
      </c>
      <c r="K88" s="67" t="str">
        <f aca="false">IF(OR(I88="",G88="",G88=0,Q88="Closed"),"",(I88-G88)/G88)</f>
        <v/>
      </c>
      <c r="L88" s="64"/>
      <c r="M88" s="65"/>
      <c r="N88" s="65" t="str">
        <f aca="false">IF(OR(D88="",M88=""),"",D88*M88)</f>
        <v/>
      </c>
      <c r="O88" s="46" t="str">
        <f aca="false">IF(OR(N88="",G88=""),"",N88-G88)</f>
        <v/>
      </c>
      <c r="P88" s="67" t="str">
        <f aca="false">IF(OR(N88="",G88="",G88=0),"",(N88-G88)/G88)</f>
        <v/>
      </c>
      <c r="Q88" s="68" t="str">
        <f aca="false">IF(B88="","",IF(L88="","Open","Closed"))</f>
        <v/>
      </c>
      <c r="R88" s="44" t="str">
        <f aca="true">IF(C88="","",IF(L88="",TODAY()-C88,L88-C88))</f>
        <v/>
      </c>
      <c r="S88" s="65"/>
      <c r="T88" s="69"/>
    </row>
    <row r="89" customFormat="false" ht="18" hidden="false" customHeight="true" outlineLevel="0" collapsed="false">
      <c r="A89" s="70" t="n">
        <v>60</v>
      </c>
      <c r="B89" s="71"/>
      <c r="C89" s="72"/>
      <c r="D89" s="73"/>
      <c r="E89" s="74"/>
      <c r="F89" s="74"/>
      <c r="G89" s="75" t="str">
        <f aca="false">IF(OR(D89="",E89=""),"",D89*E89+IF(F89="",0,F89))</f>
        <v/>
      </c>
      <c r="H89" s="74" t="str">
        <f aca="false">IF(B89="","",IFERROR(let(h,stockhistory(B89,TODAY()-10,TODAY(),0,0,1),INDEX(h,ROWS(h),1)),""))</f>
        <v/>
      </c>
      <c r="I89" s="74" t="str">
        <f aca="false">IF(OR(D89="",H89="",Q89="Closed"),"",D89*H89)</f>
        <v/>
      </c>
      <c r="J89" s="76" t="str">
        <f aca="false">IF(OR(I89="",G89="",Q89="Closed"),"",I89-G89)</f>
        <v/>
      </c>
      <c r="K89" s="77" t="str">
        <f aca="false">IF(OR(I89="",G89="",G89=0,Q89="Closed"),"",(I89-G89)/G89)</f>
        <v/>
      </c>
      <c r="L89" s="72"/>
      <c r="M89" s="74"/>
      <c r="N89" s="74" t="str">
        <f aca="false">IF(OR(D89="",M89=""),"",D89*M89)</f>
        <v/>
      </c>
      <c r="O89" s="75" t="str">
        <f aca="false">IF(OR(N89="",G89=""),"",N89-G89)</f>
        <v/>
      </c>
      <c r="P89" s="77" t="str">
        <f aca="false">IF(OR(N89="",G89="",G89=0),"",(N89-G89)/G89)</f>
        <v/>
      </c>
      <c r="Q89" s="78" t="str">
        <f aca="false">IF(B89="","",IF(L89="","Open","Closed"))</f>
        <v/>
      </c>
      <c r="R89" s="73" t="str">
        <f aca="true">IF(C89="","",IF(L89="",TODAY()-C89,L89-C89))</f>
        <v/>
      </c>
      <c r="S89" s="74"/>
      <c r="T89" s="79"/>
    </row>
    <row r="90" customFormat="false" ht="18" hidden="false" customHeight="true" outlineLevel="0" collapsed="false">
      <c r="A90" s="62" t="n">
        <v>61</v>
      </c>
      <c r="B90" s="63"/>
      <c r="C90" s="64"/>
      <c r="D90" s="44"/>
      <c r="E90" s="65"/>
      <c r="F90" s="65"/>
      <c r="G90" s="46" t="str">
        <f aca="false">IF(OR(D90="",E90=""),"",D90*E90+IF(F90="",0,F90))</f>
        <v/>
      </c>
      <c r="H90" s="65" t="str">
        <f aca="false">IF(B90="","",IFERROR(let(h,stockhistory(B90,TODAY()-10,TODAY(),0,0,1),INDEX(h,ROWS(h),1)),""))</f>
        <v/>
      </c>
      <c r="I90" s="65" t="str">
        <f aca="false">IF(OR(D90="",H90="",Q90="Closed"),"",D90*H90)</f>
        <v/>
      </c>
      <c r="J90" s="66" t="str">
        <f aca="false">IF(OR(I90="",G90="",Q90="Closed"),"",I90-G90)</f>
        <v/>
      </c>
      <c r="K90" s="67" t="str">
        <f aca="false">IF(OR(I90="",G90="",G90=0,Q90="Closed"),"",(I90-G90)/G90)</f>
        <v/>
      </c>
      <c r="L90" s="64"/>
      <c r="M90" s="65"/>
      <c r="N90" s="65" t="str">
        <f aca="false">IF(OR(D90="",M90=""),"",D90*M90)</f>
        <v/>
      </c>
      <c r="O90" s="46" t="str">
        <f aca="false">IF(OR(N90="",G90=""),"",N90-G90)</f>
        <v/>
      </c>
      <c r="P90" s="67" t="str">
        <f aca="false">IF(OR(N90="",G90="",G90=0),"",(N90-G90)/G90)</f>
        <v/>
      </c>
      <c r="Q90" s="68" t="str">
        <f aca="false">IF(B90="","",IF(L90="","Open","Closed"))</f>
        <v/>
      </c>
      <c r="R90" s="44" t="str">
        <f aca="true">IF(C90="","",IF(L90="",TODAY()-C90,L90-C90))</f>
        <v/>
      </c>
      <c r="S90" s="65"/>
      <c r="T90" s="69"/>
    </row>
    <row r="91" customFormat="false" ht="18" hidden="false" customHeight="true" outlineLevel="0" collapsed="false">
      <c r="A91" s="70" t="n">
        <v>62</v>
      </c>
      <c r="B91" s="71"/>
      <c r="C91" s="72"/>
      <c r="D91" s="73"/>
      <c r="E91" s="74"/>
      <c r="F91" s="74"/>
      <c r="G91" s="75" t="str">
        <f aca="false">IF(OR(D91="",E91=""),"",D91*E91+IF(F91="",0,F91))</f>
        <v/>
      </c>
      <c r="H91" s="74" t="str">
        <f aca="false">IF(B91="","",IFERROR(let(h,stockhistory(B91,TODAY()-10,TODAY(),0,0,1),INDEX(h,ROWS(h),1)),""))</f>
        <v/>
      </c>
      <c r="I91" s="74" t="str">
        <f aca="false">IF(OR(D91="",H91="",Q91="Closed"),"",D91*H91)</f>
        <v/>
      </c>
      <c r="J91" s="76" t="str">
        <f aca="false">IF(OR(I91="",G91="",Q91="Closed"),"",I91-G91)</f>
        <v/>
      </c>
      <c r="K91" s="77" t="str">
        <f aca="false">IF(OR(I91="",G91="",G91=0,Q91="Closed"),"",(I91-G91)/G91)</f>
        <v/>
      </c>
      <c r="L91" s="72"/>
      <c r="M91" s="74"/>
      <c r="N91" s="74" t="str">
        <f aca="false">IF(OR(D91="",M91=""),"",D91*M91)</f>
        <v/>
      </c>
      <c r="O91" s="75" t="str">
        <f aca="false">IF(OR(N91="",G91=""),"",N91-G91)</f>
        <v/>
      </c>
      <c r="P91" s="77" t="str">
        <f aca="false">IF(OR(N91="",G91="",G91=0),"",(N91-G91)/G91)</f>
        <v/>
      </c>
      <c r="Q91" s="78" t="str">
        <f aca="false">IF(B91="","",IF(L91="","Open","Closed"))</f>
        <v/>
      </c>
      <c r="R91" s="73" t="str">
        <f aca="true">IF(C91="","",IF(L91="",TODAY()-C91,L91-C91))</f>
        <v/>
      </c>
      <c r="S91" s="74"/>
      <c r="T91" s="79"/>
    </row>
    <row r="92" customFormat="false" ht="18" hidden="false" customHeight="true" outlineLevel="0" collapsed="false">
      <c r="A92" s="62" t="n">
        <v>63</v>
      </c>
      <c r="B92" s="63"/>
      <c r="C92" s="64"/>
      <c r="D92" s="44"/>
      <c r="E92" s="65"/>
      <c r="F92" s="65"/>
      <c r="G92" s="46" t="str">
        <f aca="false">IF(OR(D92="",E92=""),"",D92*E92+IF(F92="",0,F92))</f>
        <v/>
      </c>
      <c r="H92" s="65" t="str">
        <f aca="false">IF(B92="","",IFERROR(let(h,stockhistory(B92,TODAY()-10,TODAY(),0,0,1),INDEX(h,ROWS(h),1)),""))</f>
        <v/>
      </c>
      <c r="I92" s="65" t="str">
        <f aca="false">IF(OR(D92="",H92="",Q92="Closed"),"",D92*H92)</f>
        <v/>
      </c>
      <c r="J92" s="66" t="str">
        <f aca="false">IF(OR(I92="",G92="",Q92="Closed"),"",I92-G92)</f>
        <v/>
      </c>
      <c r="K92" s="67" t="str">
        <f aca="false">IF(OR(I92="",G92="",G92=0,Q92="Closed"),"",(I92-G92)/G92)</f>
        <v/>
      </c>
      <c r="L92" s="64"/>
      <c r="M92" s="65"/>
      <c r="N92" s="65" t="str">
        <f aca="false">IF(OR(D92="",M92=""),"",D92*M92)</f>
        <v/>
      </c>
      <c r="O92" s="46" t="str">
        <f aca="false">IF(OR(N92="",G92=""),"",N92-G92)</f>
        <v/>
      </c>
      <c r="P92" s="67" t="str">
        <f aca="false">IF(OR(N92="",G92="",G92=0),"",(N92-G92)/G92)</f>
        <v/>
      </c>
      <c r="Q92" s="68" t="str">
        <f aca="false">IF(B92="","",IF(L92="","Open","Closed"))</f>
        <v/>
      </c>
      <c r="R92" s="44" t="str">
        <f aca="true">IF(C92="","",IF(L92="",TODAY()-C92,L92-C92))</f>
        <v/>
      </c>
      <c r="S92" s="65"/>
      <c r="T92" s="69"/>
    </row>
    <row r="93" customFormat="false" ht="18" hidden="false" customHeight="true" outlineLevel="0" collapsed="false">
      <c r="A93" s="70" t="n">
        <v>64</v>
      </c>
      <c r="B93" s="71"/>
      <c r="C93" s="72"/>
      <c r="D93" s="73"/>
      <c r="E93" s="74"/>
      <c r="F93" s="74"/>
      <c r="G93" s="75" t="str">
        <f aca="false">IF(OR(D93="",E93=""),"",D93*E93+IF(F93="",0,F93))</f>
        <v/>
      </c>
      <c r="H93" s="74" t="str">
        <f aca="false">IF(B93="","",IFERROR(let(h,stockhistory(B93,TODAY()-10,TODAY(),0,0,1),INDEX(h,ROWS(h),1)),""))</f>
        <v/>
      </c>
      <c r="I93" s="74" t="str">
        <f aca="false">IF(OR(D93="",H93="",Q93="Closed"),"",D93*H93)</f>
        <v/>
      </c>
      <c r="J93" s="76" t="str">
        <f aca="false">IF(OR(I93="",G93="",Q93="Closed"),"",I93-G93)</f>
        <v/>
      </c>
      <c r="K93" s="77" t="str">
        <f aca="false">IF(OR(I93="",G93="",G93=0,Q93="Closed"),"",(I93-G93)/G93)</f>
        <v/>
      </c>
      <c r="L93" s="72"/>
      <c r="M93" s="74"/>
      <c r="N93" s="74" t="str">
        <f aca="false">IF(OR(D93="",M93=""),"",D93*M93)</f>
        <v/>
      </c>
      <c r="O93" s="75" t="str">
        <f aca="false">IF(OR(N93="",G93=""),"",N93-G93)</f>
        <v/>
      </c>
      <c r="P93" s="77" t="str">
        <f aca="false">IF(OR(N93="",G93="",G93=0),"",(N93-G93)/G93)</f>
        <v/>
      </c>
      <c r="Q93" s="78" t="str">
        <f aca="false">IF(B93="","",IF(L93="","Open","Closed"))</f>
        <v/>
      </c>
      <c r="R93" s="73" t="str">
        <f aca="true">IF(C93="","",IF(L93="",TODAY()-C93,L93-C93))</f>
        <v/>
      </c>
      <c r="S93" s="74"/>
      <c r="T93" s="79"/>
    </row>
    <row r="94" customFormat="false" ht="18" hidden="false" customHeight="true" outlineLevel="0" collapsed="false">
      <c r="A94" s="62" t="n">
        <v>65</v>
      </c>
      <c r="B94" s="63"/>
      <c r="C94" s="64"/>
      <c r="D94" s="44"/>
      <c r="E94" s="65"/>
      <c r="F94" s="65"/>
      <c r="G94" s="46" t="str">
        <f aca="false">IF(OR(D94="",E94=""),"",D94*E94+IF(F94="",0,F94))</f>
        <v/>
      </c>
      <c r="H94" s="65" t="str">
        <f aca="false">IF(B94="","",IFERROR(let(h,stockhistory(B94,TODAY()-10,TODAY(),0,0,1),INDEX(h,ROWS(h),1)),""))</f>
        <v/>
      </c>
      <c r="I94" s="65" t="str">
        <f aca="false">IF(OR(D94="",H94="",Q94="Closed"),"",D94*H94)</f>
        <v/>
      </c>
      <c r="J94" s="66" t="str">
        <f aca="false">IF(OR(I94="",G94="",Q94="Closed"),"",I94-G94)</f>
        <v/>
      </c>
      <c r="K94" s="67" t="str">
        <f aca="false">IF(OR(I94="",G94="",G94=0,Q94="Closed"),"",(I94-G94)/G94)</f>
        <v/>
      </c>
      <c r="L94" s="64"/>
      <c r="M94" s="65"/>
      <c r="N94" s="65" t="str">
        <f aca="false">IF(OR(D94="",M94=""),"",D94*M94)</f>
        <v/>
      </c>
      <c r="O94" s="46" t="str">
        <f aca="false">IF(OR(N94="",G94=""),"",N94-G94)</f>
        <v/>
      </c>
      <c r="P94" s="67" t="str">
        <f aca="false">IF(OR(N94="",G94="",G94=0),"",(N94-G94)/G94)</f>
        <v/>
      </c>
      <c r="Q94" s="68" t="str">
        <f aca="false">IF(B94="","",IF(L94="","Open","Closed"))</f>
        <v/>
      </c>
      <c r="R94" s="44" t="str">
        <f aca="true">IF(C94="","",IF(L94="",TODAY()-C94,L94-C94))</f>
        <v/>
      </c>
      <c r="S94" s="65"/>
      <c r="T94" s="69"/>
    </row>
    <row r="95" customFormat="false" ht="18" hidden="false" customHeight="true" outlineLevel="0" collapsed="false">
      <c r="A95" s="70" t="n">
        <v>66</v>
      </c>
      <c r="B95" s="71"/>
      <c r="C95" s="72"/>
      <c r="D95" s="73"/>
      <c r="E95" s="74"/>
      <c r="F95" s="74"/>
      <c r="G95" s="75" t="str">
        <f aca="false">IF(OR(D95="",E95=""),"",D95*E95+IF(F95="",0,F95))</f>
        <v/>
      </c>
      <c r="H95" s="74" t="str">
        <f aca="false">IF(B95="","",IFERROR(let(h,stockhistory(B95,TODAY()-10,TODAY(),0,0,1),INDEX(h,ROWS(h),1)),""))</f>
        <v/>
      </c>
      <c r="I95" s="74" t="str">
        <f aca="false">IF(OR(D95="",H95="",Q95="Closed"),"",D95*H95)</f>
        <v/>
      </c>
      <c r="J95" s="76" t="str">
        <f aca="false">IF(OR(I95="",G95="",Q95="Closed"),"",I95-G95)</f>
        <v/>
      </c>
      <c r="K95" s="77" t="str">
        <f aca="false">IF(OR(I95="",G95="",G95=0,Q95="Closed"),"",(I95-G95)/G95)</f>
        <v/>
      </c>
      <c r="L95" s="72"/>
      <c r="M95" s="74"/>
      <c r="N95" s="74" t="str">
        <f aca="false">IF(OR(D95="",M95=""),"",D95*M95)</f>
        <v/>
      </c>
      <c r="O95" s="75" t="str">
        <f aca="false">IF(OR(N95="",G95=""),"",N95-G95)</f>
        <v/>
      </c>
      <c r="P95" s="77" t="str">
        <f aca="false">IF(OR(N95="",G95="",G95=0),"",(N95-G95)/G95)</f>
        <v/>
      </c>
      <c r="Q95" s="78" t="str">
        <f aca="false">IF(B95="","",IF(L95="","Open","Closed"))</f>
        <v/>
      </c>
      <c r="R95" s="73" t="str">
        <f aca="true">IF(C95="","",IF(L95="",TODAY()-C95,L95-C95))</f>
        <v/>
      </c>
      <c r="S95" s="74"/>
      <c r="T95" s="79"/>
    </row>
    <row r="96" customFormat="false" ht="18" hidden="false" customHeight="true" outlineLevel="0" collapsed="false">
      <c r="A96" s="62" t="n">
        <v>67</v>
      </c>
      <c r="B96" s="63"/>
      <c r="C96" s="64"/>
      <c r="D96" s="44"/>
      <c r="E96" s="65"/>
      <c r="F96" s="65"/>
      <c r="G96" s="46" t="str">
        <f aca="false">IF(OR(D96="",E96=""),"",D96*E96+IF(F96="",0,F96))</f>
        <v/>
      </c>
      <c r="H96" s="65" t="str">
        <f aca="false">IF(B96="","",IFERROR(let(h,stockhistory(B96,TODAY()-10,TODAY(),0,0,1),INDEX(h,ROWS(h),1)),""))</f>
        <v/>
      </c>
      <c r="I96" s="65" t="str">
        <f aca="false">IF(OR(D96="",H96="",Q96="Closed"),"",D96*H96)</f>
        <v/>
      </c>
      <c r="J96" s="66" t="str">
        <f aca="false">IF(OR(I96="",G96="",Q96="Closed"),"",I96-G96)</f>
        <v/>
      </c>
      <c r="K96" s="67" t="str">
        <f aca="false">IF(OR(I96="",G96="",G96=0,Q96="Closed"),"",(I96-G96)/G96)</f>
        <v/>
      </c>
      <c r="L96" s="64"/>
      <c r="M96" s="65"/>
      <c r="N96" s="65" t="str">
        <f aca="false">IF(OR(D96="",M96=""),"",D96*M96)</f>
        <v/>
      </c>
      <c r="O96" s="46" t="str">
        <f aca="false">IF(OR(N96="",G96=""),"",N96-G96)</f>
        <v/>
      </c>
      <c r="P96" s="67" t="str">
        <f aca="false">IF(OR(N96="",G96="",G96=0),"",(N96-G96)/G96)</f>
        <v/>
      </c>
      <c r="Q96" s="68" t="str">
        <f aca="false">IF(B96="","",IF(L96="","Open","Closed"))</f>
        <v/>
      </c>
      <c r="R96" s="44" t="str">
        <f aca="true">IF(C96="","",IF(L96="",TODAY()-C96,L96-C96))</f>
        <v/>
      </c>
      <c r="S96" s="65"/>
      <c r="T96" s="69"/>
    </row>
    <row r="97" customFormat="false" ht="18" hidden="false" customHeight="true" outlineLevel="0" collapsed="false">
      <c r="A97" s="70" t="n">
        <v>68</v>
      </c>
      <c r="B97" s="71"/>
      <c r="C97" s="72"/>
      <c r="D97" s="73"/>
      <c r="E97" s="74"/>
      <c r="F97" s="74"/>
      <c r="G97" s="75" t="str">
        <f aca="false">IF(OR(D97="",E97=""),"",D97*E97+IF(F97="",0,F97))</f>
        <v/>
      </c>
      <c r="H97" s="74" t="str">
        <f aca="false">IF(B97="","",IFERROR(let(h,stockhistory(B97,TODAY()-10,TODAY(),0,0,1),INDEX(h,ROWS(h),1)),""))</f>
        <v/>
      </c>
      <c r="I97" s="74" t="str">
        <f aca="false">IF(OR(D97="",H97="",Q97="Closed"),"",D97*H97)</f>
        <v/>
      </c>
      <c r="J97" s="76" t="str">
        <f aca="false">IF(OR(I97="",G97="",Q97="Closed"),"",I97-G97)</f>
        <v/>
      </c>
      <c r="K97" s="77" t="str">
        <f aca="false">IF(OR(I97="",G97="",G97=0,Q97="Closed"),"",(I97-G97)/G97)</f>
        <v/>
      </c>
      <c r="L97" s="72"/>
      <c r="M97" s="74"/>
      <c r="N97" s="74" t="str">
        <f aca="false">IF(OR(D97="",M97=""),"",D97*M97)</f>
        <v/>
      </c>
      <c r="O97" s="75" t="str">
        <f aca="false">IF(OR(N97="",G97=""),"",N97-G97)</f>
        <v/>
      </c>
      <c r="P97" s="77" t="str">
        <f aca="false">IF(OR(N97="",G97="",G97=0),"",(N97-G97)/G97)</f>
        <v/>
      </c>
      <c r="Q97" s="78" t="str">
        <f aca="false">IF(B97="","",IF(L97="","Open","Closed"))</f>
        <v/>
      </c>
      <c r="R97" s="73" t="str">
        <f aca="true">IF(C97="","",IF(L97="",TODAY()-C97,L97-C97))</f>
        <v/>
      </c>
      <c r="S97" s="74"/>
      <c r="T97" s="79"/>
    </row>
    <row r="98" customFormat="false" ht="18" hidden="false" customHeight="true" outlineLevel="0" collapsed="false">
      <c r="A98" s="62" t="n">
        <v>69</v>
      </c>
      <c r="B98" s="63"/>
      <c r="C98" s="64"/>
      <c r="D98" s="44"/>
      <c r="E98" s="65"/>
      <c r="F98" s="65"/>
      <c r="G98" s="46" t="str">
        <f aca="false">IF(OR(D98="",E98=""),"",D98*E98+IF(F98="",0,F98))</f>
        <v/>
      </c>
      <c r="H98" s="65" t="str">
        <f aca="false">IF(B98="","",IFERROR(let(h,stockhistory(B98,TODAY()-10,TODAY(),0,0,1),INDEX(h,ROWS(h),1)),""))</f>
        <v/>
      </c>
      <c r="I98" s="65" t="str">
        <f aca="false">IF(OR(D98="",H98="",Q98="Closed"),"",D98*H98)</f>
        <v/>
      </c>
      <c r="J98" s="66" t="str">
        <f aca="false">IF(OR(I98="",G98="",Q98="Closed"),"",I98-G98)</f>
        <v/>
      </c>
      <c r="K98" s="67" t="str">
        <f aca="false">IF(OR(I98="",G98="",G98=0,Q98="Closed"),"",(I98-G98)/G98)</f>
        <v/>
      </c>
      <c r="L98" s="64"/>
      <c r="M98" s="65"/>
      <c r="N98" s="65" t="str">
        <f aca="false">IF(OR(D98="",M98=""),"",D98*M98)</f>
        <v/>
      </c>
      <c r="O98" s="46" t="str">
        <f aca="false">IF(OR(N98="",G98=""),"",N98-G98)</f>
        <v/>
      </c>
      <c r="P98" s="67" t="str">
        <f aca="false">IF(OR(N98="",G98="",G98=0),"",(N98-G98)/G98)</f>
        <v/>
      </c>
      <c r="Q98" s="68" t="str">
        <f aca="false">IF(B98="","",IF(L98="","Open","Closed"))</f>
        <v/>
      </c>
      <c r="R98" s="44" t="str">
        <f aca="true">IF(C98="","",IF(L98="",TODAY()-C98,L98-C98))</f>
        <v/>
      </c>
      <c r="S98" s="65"/>
      <c r="T98" s="69"/>
    </row>
    <row r="99" customFormat="false" ht="18" hidden="false" customHeight="true" outlineLevel="0" collapsed="false">
      <c r="A99" s="70" t="n">
        <v>70</v>
      </c>
      <c r="B99" s="71"/>
      <c r="C99" s="72"/>
      <c r="D99" s="73"/>
      <c r="E99" s="74"/>
      <c r="F99" s="74"/>
      <c r="G99" s="75" t="str">
        <f aca="false">IF(OR(D99="",E99=""),"",D99*E99+IF(F99="",0,F99))</f>
        <v/>
      </c>
      <c r="H99" s="74" t="str">
        <f aca="false">IF(B99="","",IFERROR(let(h,stockhistory(B99,TODAY()-10,TODAY(),0,0,1),INDEX(h,ROWS(h),1)),""))</f>
        <v/>
      </c>
      <c r="I99" s="74" t="str">
        <f aca="false">IF(OR(D99="",H99="",Q99="Closed"),"",D99*H99)</f>
        <v/>
      </c>
      <c r="J99" s="76" t="str">
        <f aca="false">IF(OR(I99="",G99="",Q99="Closed"),"",I99-G99)</f>
        <v/>
      </c>
      <c r="K99" s="77" t="str">
        <f aca="false">IF(OR(I99="",G99="",G99=0,Q99="Closed"),"",(I99-G99)/G99)</f>
        <v/>
      </c>
      <c r="L99" s="72"/>
      <c r="M99" s="74"/>
      <c r="N99" s="74" t="str">
        <f aca="false">IF(OR(D99="",M99=""),"",D99*M99)</f>
        <v/>
      </c>
      <c r="O99" s="75" t="str">
        <f aca="false">IF(OR(N99="",G99=""),"",N99-G99)</f>
        <v/>
      </c>
      <c r="P99" s="77" t="str">
        <f aca="false">IF(OR(N99="",G99="",G99=0),"",(N99-G99)/G99)</f>
        <v/>
      </c>
      <c r="Q99" s="78" t="str">
        <f aca="false">IF(B99="","",IF(L99="","Open","Closed"))</f>
        <v/>
      </c>
      <c r="R99" s="73" t="str">
        <f aca="true">IF(C99="","",IF(L99="",TODAY()-C99,L99-C99))</f>
        <v/>
      </c>
      <c r="S99" s="74"/>
      <c r="T99" s="79"/>
    </row>
    <row r="100" customFormat="false" ht="18" hidden="false" customHeight="true" outlineLevel="0" collapsed="false">
      <c r="A100" s="62" t="n">
        <v>71</v>
      </c>
      <c r="B100" s="63"/>
      <c r="C100" s="64"/>
      <c r="D100" s="44"/>
      <c r="E100" s="65"/>
      <c r="F100" s="65"/>
      <c r="G100" s="46" t="str">
        <f aca="false">IF(OR(D100="",E100=""),"",D100*E100+IF(F100="",0,F100))</f>
        <v/>
      </c>
      <c r="H100" s="65" t="str">
        <f aca="false">IF(B100="","",IFERROR(let(h,stockhistory(B100,TODAY()-10,TODAY(),0,0,1),INDEX(h,ROWS(h),1)),""))</f>
        <v/>
      </c>
      <c r="I100" s="65" t="str">
        <f aca="false">IF(OR(D100="",H100="",Q100="Closed"),"",D100*H100)</f>
        <v/>
      </c>
      <c r="J100" s="66" t="str">
        <f aca="false">IF(OR(I100="",G100="",Q100="Closed"),"",I100-G100)</f>
        <v/>
      </c>
      <c r="K100" s="67" t="str">
        <f aca="false">IF(OR(I100="",G100="",G100=0,Q100="Closed"),"",(I100-G100)/G100)</f>
        <v/>
      </c>
      <c r="L100" s="64"/>
      <c r="M100" s="65"/>
      <c r="N100" s="65" t="str">
        <f aca="false">IF(OR(D100="",M100=""),"",D100*M100)</f>
        <v/>
      </c>
      <c r="O100" s="46" t="str">
        <f aca="false">IF(OR(N100="",G100=""),"",N100-G100)</f>
        <v/>
      </c>
      <c r="P100" s="67" t="str">
        <f aca="false">IF(OR(N100="",G100="",G100=0),"",(N100-G100)/G100)</f>
        <v/>
      </c>
      <c r="Q100" s="68" t="str">
        <f aca="false">IF(B100="","",IF(L100="","Open","Closed"))</f>
        <v/>
      </c>
      <c r="R100" s="44" t="str">
        <f aca="true">IF(C100="","",IF(L100="",TODAY()-C100,L100-C100))</f>
        <v/>
      </c>
      <c r="S100" s="65"/>
      <c r="T100" s="69"/>
    </row>
    <row r="101" customFormat="false" ht="18" hidden="false" customHeight="true" outlineLevel="0" collapsed="false">
      <c r="A101" s="70" t="n">
        <v>72</v>
      </c>
      <c r="B101" s="71"/>
      <c r="C101" s="72"/>
      <c r="D101" s="73"/>
      <c r="E101" s="74"/>
      <c r="F101" s="74"/>
      <c r="G101" s="75" t="str">
        <f aca="false">IF(OR(D101="",E101=""),"",D101*E101+IF(F101="",0,F101))</f>
        <v/>
      </c>
      <c r="H101" s="74" t="str">
        <f aca="false">IF(B101="","",IFERROR(let(h,stockhistory(B101,TODAY()-10,TODAY(),0,0,1),INDEX(h,ROWS(h),1)),""))</f>
        <v/>
      </c>
      <c r="I101" s="74" t="str">
        <f aca="false">IF(OR(D101="",H101="",Q101="Closed"),"",D101*H101)</f>
        <v/>
      </c>
      <c r="J101" s="76" t="str">
        <f aca="false">IF(OR(I101="",G101="",Q101="Closed"),"",I101-G101)</f>
        <v/>
      </c>
      <c r="K101" s="77" t="str">
        <f aca="false">IF(OR(I101="",G101="",G101=0,Q101="Closed"),"",(I101-G101)/G101)</f>
        <v/>
      </c>
      <c r="L101" s="72"/>
      <c r="M101" s="74"/>
      <c r="N101" s="74" t="str">
        <f aca="false">IF(OR(D101="",M101=""),"",D101*M101)</f>
        <v/>
      </c>
      <c r="O101" s="75" t="str">
        <f aca="false">IF(OR(N101="",G101=""),"",N101-G101)</f>
        <v/>
      </c>
      <c r="P101" s="77" t="str">
        <f aca="false">IF(OR(N101="",G101="",G101=0),"",(N101-G101)/G101)</f>
        <v/>
      </c>
      <c r="Q101" s="78" t="str">
        <f aca="false">IF(B101="","",IF(L101="","Open","Closed"))</f>
        <v/>
      </c>
      <c r="R101" s="73" t="str">
        <f aca="true">IF(C101="","",IF(L101="",TODAY()-C101,L101-C101))</f>
        <v/>
      </c>
      <c r="S101" s="74"/>
      <c r="T101" s="79"/>
    </row>
    <row r="102" customFormat="false" ht="18" hidden="false" customHeight="true" outlineLevel="0" collapsed="false">
      <c r="A102" s="62" t="n">
        <v>73</v>
      </c>
      <c r="B102" s="63"/>
      <c r="C102" s="64"/>
      <c r="D102" s="44"/>
      <c r="E102" s="65"/>
      <c r="F102" s="65"/>
      <c r="G102" s="46" t="str">
        <f aca="false">IF(OR(D102="",E102=""),"",D102*E102+IF(F102="",0,F102))</f>
        <v/>
      </c>
      <c r="H102" s="65" t="str">
        <f aca="false">IF(B102="","",IFERROR(let(h,stockhistory(B102,TODAY()-10,TODAY(),0,0,1),INDEX(h,ROWS(h),1)),""))</f>
        <v/>
      </c>
      <c r="I102" s="65" t="str">
        <f aca="false">IF(OR(D102="",H102="",Q102="Closed"),"",D102*H102)</f>
        <v/>
      </c>
      <c r="J102" s="66" t="str">
        <f aca="false">IF(OR(I102="",G102="",Q102="Closed"),"",I102-G102)</f>
        <v/>
      </c>
      <c r="K102" s="67" t="str">
        <f aca="false">IF(OR(I102="",G102="",G102=0,Q102="Closed"),"",(I102-G102)/G102)</f>
        <v/>
      </c>
      <c r="L102" s="64"/>
      <c r="M102" s="65"/>
      <c r="N102" s="65" t="str">
        <f aca="false">IF(OR(D102="",M102=""),"",D102*M102)</f>
        <v/>
      </c>
      <c r="O102" s="46" t="str">
        <f aca="false">IF(OR(N102="",G102=""),"",N102-G102)</f>
        <v/>
      </c>
      <c r="P102" s="67" t="str">
        <f aca="false">IF(OR(N102="",G102="",G102=0),"",(N102-G102)/G102)</f>
        <v/>
      </c>
      <c r="Q102" s="68" t="str">
        <f aca="false">IF(B102="","",IF(L102="","Open","Closed"))</f>
        <v/>
      </c>
      <c r="R102" s="44" t="str">
        <f aca="true">IF(C102="","",IF(L102="",TODAY()-C102,L102-C102))</f>
        <v/>
      </c>
      <c r="S102" s="65"/>
      <c r="T102" s="69"/>
    </row>
    <row r="103" customFormat="false" ht="18" hidden="false" customHeight="true" outlineLevel="0" collapsed="false">
      <c r="A103" s="70" t="n">
        <v>74</v>
      </c>
      <c r="B103" s="71"/>
      <c r="C103" s="72"/>
      <c r="D103" s="73"/>
      <c r="E103" s="74"/>
      <c r="F103" s="74"/>
      <c r="G103" s="75" t="str">
        <f aca="false">IF(OR(D103="",E103=""),"",D103*E103+IF(F103="",0,F103))</f>
        <v/>
      </c>
      <c r="H103" s="74" t="str">
        <f aca="false">IF(B103="","",IFERROR(let(h,stockhistory(B103,TODAY()-10,TODAY(),0,0,1),INDEX(h,ROWS(h),1)),""))</f>
        <v/>
      </c>
      <c r="I103" s="74" t="str">
        <f aca="false">IF(OR(D103="",H103="",Q103="Closed"),"",D103*H103)</f>
        <v/>
      </c>
      <c r="J103" s="76" t="str">
        <f aca="false">IF(OR(I103="",G103="",Q103="Closed"),"",I103-G103)</f>
        <v/>
      </c>
      <c r="K103" s="77" t="str">
        <f aca="false">IF(OR(I103="",G103="",G103=0,Q103="Closed"),"",(I103-G103)/G103)</f>
        <v/>
      </c>
      <c r="L103" s="72"/>
      <c r="M103" s="74"/>
      <c r="N103" s="74" t="str">
        <f aca="false">IF(OR(D103="",M103=""),"",D103*M103)</f>
        <v/>
      </c>
      <c r="O103" s="75" t="str">
        <f aca="false">IF(OR(N103="",G103=""),"",N103-G103)</f>
        <v/>
      </c>
      <c r="P103" s="77" t="str">
        <f aca="false">IF(OR(N103="",G103="",G103=0),"",(N103-G103)/G103)</f>
        <v/>
      </c>
      <c r="Q103" s="78" t="str">
        <f aca="false">IF(B103="","",IF(L103="","Open","Closed"))</f>
        <v/>
      </c>
      <c r="R103" s="73" t="str">
        <f aca="true">IF(C103="","",IF(L103="",TODAY()-C103,L103-C103))</f>
        <v/>
      </c>
      <c r="S103" s="74"/>
      <c r="T103" s="79"/>
    </row>
    <row r="104" customFormat="false" ht="18" hidden="false" customHeight="true" outlineLevel="0" collapsed="false">
      <c r="A104" s="62" t="n">
        <v>75</v>
      </c>
      <c r="B104" s="63"/>
      <c r="C104" s="64"/>
      <c r="D104" s="44"/>
      <c r="E104" s="65"/>
      <c r="F104" s="65"/>
      <c r="G104" s="46" t="str">
        <f aca="false">IF(OR(D104="",E104=""),"",D104*E104+IF(F104="",0,F104))</f>
        <v/>
      </c>
      <c r="H104" s="65" t="str">
        <f aca="false">IF(B104="","",IFERROR(let(h,stockhistory(B104,TODAY()-10,TODAY(),0,0,1),INDEX(h,ROWS(h),1)),""))</f>
        <v/>
      </c>
      <c r="I104" s="65" t="str">
        <f aca="false">IF(OR(D104="",H104="",Q104="Closed"),"",D104*H104)</f>
        <v/>
      </c>
      <c r="J104" s="66" t="str">
        <f aca="false">IF(OR(I104="",G104="",Q104="Closed"),"",I104-G104)</f>
        <v/>
      </c>
      <c r="K104" s="67" t="str">
        <f aca="false">IF(OR(I104="",G104="",G104=0,Q104="Closed"),"",(I104-G104)/G104)</f>
        <v/>
      </c>
      <c r="L104" s="64"/>
      <c r="M104" s="65"/>
      <c r="N104" s="65" t="str">
        <f aca="false">IF(OR(D104="",M104=""),"",D104*M104)</f>
        <v/>
      </c>
      <c r="O104" s="46" t="str">
        <f aca="false">IF(OR(N104="",G104=""),"",N104-G104)</f>
        <v/>
      </c>
      <c r="P104" s="67" t="str">
        <f aca="false">IF(OR(N104="",G104="",G104=0),"",(N104-G104)/G104)</f>
        <v/>
      </c>
      <c r="Q104" s="68" t="str">
        <f aca="false">IF(B104="","",IF(L104="","Open","Closed"))</f>
        <v/>
      </c>
      <c r="R104" s="44" t="str">
        <f aca="true">IF(C104="","",IF(L104="",TODAY()-C104,L104-C104))</f>
        <v/>
      </c>
      <c r="S104" s="65"/>
      <c r="T104" s="69"/>
    </row>
    <row r="105" customFormat="false" ht="18" hidden="false" customHeight="true" outlineLevel="0" collapsed="false">
      <c r="A105" s="70" t="n">
        <v>76</v>
      </c>
      <c r="B105" s="71"/>
      <c r="C105" s="72"/>
      <c r="D105" s="73"/>
      <c r="E105" s="74"/>
      <c r="F105" s="74"/>
      <c r="G105" s="75" t="str">
        <f aca="false">IF(OR(D105="",E105=""),"",D105*E105+IF(F105="",0,F105))</f>
        <v/>
      </c>
      <c r="H105" s="74" t="str">
        <f aca="false">IF(B105="","",IFERROR(let(h,stockhistory(B105,TODAY()-10,TODAY(),0,0,1),INDEX(h,ROWS(h),1)),""))</f>
        <v/>
      </c>
      <c r="I105" s="74" t="str">
        <f aca="false">IF(OR(D105="",H105="",Q105="Closed"),"",D105*H105)</f>
        <v/>
      </c>
      <c r="J105" s="76" t="str">
        <f aca="false">IF(OR(I105="",G105="",Q105="Closed"),"",I105-G105)</f>
        <v/>
      </c>
      <c r="K105" s="77" t="str">
        <f aca="false">IF(OR(I105="",G105="",G105=0,Q105="Closed"),"",(I105-G105)/G105)</f>
        <v/>
      </c>
      <c r="L105" s="72"/>
      <c r="M105" s="74"/>
      <c r="N105" s="74" t="str">
        <f aca="false">IF(OR(D105="",M105=""),"",D105*M105)</f>
        <v/>
      </c>
      <c r="O105" s="75" t="str">
        <f aca="false">IF(OR(N105="",G105=""),"",N105-G105)</f>
        <v/>
      </c>
      <c r="P105" s="77" t="str">
        <f aca="false">IF(OR(N105="",G105="",G105=0),"",(N105-G105)/G105)</f>
        <v/>
      </c>
      <c r="Q105" s="78" t="str">
        <f aca="false">IF(B105="","",IF(L105="","Open","Closed"))</f>
        <v/>
      </c>
      <c r="R105" s="73" t="str">
        <f aca="true">IF(C105="","",IF(L105="",TODAY()-C105,L105-C105))</f>
        <v/>
      </c>
      <c r="S105" s="74"/>
      <c r="T105" s="79"/>
    </row>
    <row r="106" customFormat="false" ht="18" hidden="false" customHeight="true" outlineLevel="0" collapsed="false">
      <c r="A106" s="62" t="n">
        <v>77</v>
      </c>
      <c r="B106" s="63"/>
      <c r="C106" s="64"/>
      <c r="D106" s="44"/>
      <c r="E106" s="65"/>
      <c r="F106" s="65"/>
      <c r="G106" s="46" t="str">
        <f aca="false">IF(OR(D106="",E106=""),"",D106*E106+IF(F106="",0,F106))</f>
        <v/>
      </c>
      <c r="H106" s="65" t="str">
        <f aca="false">IF(B106="","",IFERROR(let(h,stockhistory(B106,TODAY()-10,TODAY(),0,0,1),INDEX(h,ROWS(h),1)),""))</f>
        <v/>
      </c>
      <c r="I106" s="65" t="str">
        <f aca="false">IF(OR(D106="",H106="",Q106="Closed"),"",D106*H106)</f>
        <v/>
      </c>
      <c r="J106" s="66" t="str">
        <f aca="false">IF(OR(I106="",G106="",Q106="Closed"),"",I106-G106)</f>
        <v/>
      </c>
      <c r="K106" s="67" t="str">
        <f aca="false">IF(OR(I106="",G106="",G106=0,Q106="Closed"),"",(I106-G106)/G106)</f>
        <v/>
      </c>
      <c r="L106" s="64"/>
      <c r="M106" s="65"/>
      <c r="N106" s="65" t="str">
        <f aca="false">IF(OR(D106="",M106=""),"",D106*M106)</f>
        <v/>
      </c>
      <c r="O106" s="46" t="str">
        <f aca="false">IF(OR(N106="",G106=""),"",N106-G106)</f>
        <v/>
      </c>
      <c r="P106" s="67" t="str">
        <f aca="false">IF(OR(N106="",G106="",G106=0),"",(N106-G106)/G106)</f>
        <v/>
      </c>
      <c r="Q106" s="68" t="str">
        <f aca="false">IF(B106="","",IF(L106="","Open","Closed"))</f>
        <v/>
      </c>
      <c r="R106" s="44" t="str">
        <f aca="true">IF(C106="","",IF(L106="",TODAY()-C106,L106-C106))</f>
        <v/>
      </c>
      <c r="S106" s="65"/>
      <c r="T106" s="69"/>
    </row>
    <row r="107" customFormat="false" ht="18" hidden="false" customHeight="true" outlineLevel="0" collapsed="false">
      <c r="A107" s="70" t="n">
        <v>78</v>
      </c>
      <c r="B107" s="71"/>
      <c r="C107" s="72"/>
      <c r="D107" s="73"/>
      <c r="E107" s="74"/>
      <c r="F107" s="74"/>
      <c r="G107" s="75" t="str">
        <f aca="false">IF(OR(D107="",E107=""),"",D107*E107+IF(F107="",0,F107))</f>
        <v/>
      </c>
      <c r="H107" s="74" t="str">
        <f aca="false">IF(B107="","",IFERROR(let(h,stockhistory(B107,TODAY()-10,TODAY(),0,0,1),INDEX(h,ROWS(h),1)),""))</f>
        <v/>
      </c>
      <c r="I107" s="74" t="str">
        <f aca="false">IF(OR(D107="",H107="",Q107="Closed"),"",D107*H107)</f>
        <v/>
      </c>
      <c r="J107" s="76" t="str">
        <f aca="false">IF(OR(I107="",G107="",Q107="Closed"),"",I107-G107)</f>
        <v/>
      </c>
      <c r="K107" s="77" t="str">
        <f aca="false">IF(OR(I107="",G107="",G107=0,Q107="Closed"),"",(I107-G107)/G107)</f>
        <v/>
      </c>
      <c r="L107" s="72"/>
      <c r="M107" s="74"/>
      <c r="N107" s="74" t="str">
        <f aca="false">IF(OR(D107="",M107=""),"",D107*M107)</f>
        <v/>
      </c>
      <c r="O107" s="75" t="str">
        <f aca="false">IF(OR(N107="",G107=""),"",N107-G107)</f>
        <v/>
      </c>
      <c r="P107" s="77" t="str">
        <f aca="false">IF(OR(N107="",G107="",G107=0),"",(N107-G107)/G107)</f>
        <v/>
      </c>
      <c r="Q107" s="78" t="str">
        <f aca="false">IF(B107="","",IF(L107="","Open","Closed"))</f>
        <v/>
      </c>
      <c r="R107" s="73" t="str">
        <f aca="true">IF(C107="","",IF(L107="",TODAY()-C107,L107-C107))</f>
        <v/>
      </c>
      <c r="S107" s="74"/>
      <c r="T107" s="79"/>
    </row>
    <row r="108" customFormat="false" ht="18" hidden="false" customHeight="true" outlineLevel="0" collapsed="false">
      <c r="A108" s="62" t="n">
        <v>79</v>
      </c>
      <c r="B108" s="63"/>
      <c r="C108" s="64"/>
      <c r="D108" s="44"/>
      <c r="E108" s="65"/>
      <c r="F108" s="65"/>
      <c r="G108" s="46" t="str">
        <f aca="false">IF(OR(D108="",E108=""),"",D108*E108+IF(F108="",0,F108))</f>
        <v/>
      </c>
      <c r="H108" s="65" t="str">
        <f aca="false">IF(B108="","",IFERROR(let(h,stockhistory(B108,TODAY()-10,TODAY(),0,0,1),INDEX(h,ROWS(h),1)),""))</f>
        <v/>
      </c>
      <c r="I108" s="65" t="str">
        <f aca="false">IF(OR(D108="",H108="",Q108="Closed"),"",D108*H108)</f>
        <v/>
      </c>
      <c r="J108" s="66" t="str">
        <f aca="false">IF(OR(I108="",G108="",Q108="Closed"),"",I108-G108)</f>
        <v/>
      </c>
      <c r="K108" s="67" t="str">
        <f aca="false">IF(OR(I108="",G108="",G108=0,Q108="Closed"),"",(I108-G108)/G108)</f>
        <v/>
      </c>
      <c r="L108" s="64"/>
      <c r="M108" s="65"/>
      <c r="N108" s="65" t="str">
        <f aca="false">IF(OR(D108="",M108=""),"",D108*M108)</f>
        <v/>
      </c>
      <c r="O108" s="46" t="str">
        <f aca="false">IF(OR(N108="",G108=""),"",N108-G108)</f>
        <v/>
      </c>
      <c r="P108" s="67" t="str">
        <f aca="false">IF(OR(N108="",G108="",G108=0),"",(N108-G108)/G108)</f>
        <v/>
      </c>
      <c r="Q108" s="68" t="str">
        <f aca="false">IF(B108="","",IF(L108="","Open","Closed"))</f>
        <v/>
      </c>
      <c r="R108" s="44" t="str">
        <f aca="true">IF(C108="","",IF(L108="",TODAY()-C108,L108-C108))</f>
        <v/>
      </c>
      <c r="S108" s="65"/>
      <c r="T108" s="69"/>
    </row>
    <row r="109" customFormat="false" ht="18" hidden="false" customHeight="true" outlineLevel="0" collapsed="false">
      <c r="A109" s="70" t="n">
        <v>80</v>
      </c>
      <c r="B109" s="71"/>
      <c r="C109" s="72"/>
      <c r="D109" s="73"/>
      <c r="E109" s="74"/>
      <c r="F109" s="74"/>
      <c r="G109" s="75" t="str">
        <f aca="false">IF(OR(D109="",E109=""),"",D109*E109+IF(F109="",0,F109))</f>
        <v/>
      </c>
      <c r="H109" s="74" t="str">
        <f aca="false">IF(B109="","",IFERROR(let(h,stockhistory(B109,TODAY()-10,TODAY(),0,0,1),INDEX(h,ROWS(h),1)),""))</f>
        <v/>
      </c>
      <c r="I109" s="74" t="str">
        <f aca="false">IF(OR(D109="",H109="",Q109="Closed"),"",D109*H109)</f>
        <v/>
      </c>
      <c r="J109" s="76" t="str">
        <f aca="false">IF(OR(I109="",G109="",Q109="Closed"),"",I109-G109)</f>
        <v/>
      </c>
      <c r="K109" s="77" t="str">
        <f aca="false">IF(OR(I109="",G109="",G109=0,Q109="Closed"),"",(I109-G109)/G109)</f>
        <v/>
      </c>
      <c r="L109" s="72"/>
      <c r="M109" s="74"/>
      <c r="N109" s="74" t="str">
        <f aca="false">IF(OR(D109="",M109=""),"",D109*M109)</f>
        <v/>
      </c>
      <c r="O109" s="75" t="str">
        <f aca="false">IF(OR(N109="",G109=""),"",N109-G109)</f>
        <v/>
      </c>
      <c r="P109" s="77" t="str">
        <f aca="false">IF(OR(N109="",G109="",G109=0),"",(N109-G109)/G109)</f>
        <v/>
      </c>
      <c r="Q109" s="78" t="str">
        <f aca="false">IF(B109="","",IF(L109="","Open","Closed"))</f>
        <v/>
      </c>
      <c r="R109" s="73" t="str">
        <f aca="true">IF(C109="","",IF(L109="",TODAY()-C109,L109-C109))</f>
        <v/>
      </c>
      <c r="S109" s="74"/>
      <c r="T109" s="79"/>
    </row>
    <row r="110" customFormat="false" ht="18" hidden="false" customHeight="true" outlineLevel="0" collapsed="false">
      <c r="A110" s="62" t="n">
        <v>81</v>
      </c>
      <c r="B110" s="63"/>
      <c r="C110" s="64"/>
      <c r="D110" s="44"/>
      <c r="E110" s="65"/>
      <c r="F110" s="65"/>
      <c r="G110" s="46" t="str">
        <f aca="false">IF(OR(D110="",E110=""),"",D110*E110+IF(F110="",0,F110))</f>
        <v/>
      </c>
      <c r="H110" s="65" t="str">
        <f aca="false">IF(B110="","",IFERROR(let(h,stockhistory(B110,TODAY()-10,TODAY(),0,0,1),INDEX(h,ROWS(h),1)),""))</f>
        <v/>
      </c>
      <c r="I110" s="65" t="str">
        <f aca="false">IF(OR(D110="",H110="",Q110="Closed"),"",D110*H110)</f>
        <v/>
      </c>
      <c r="J110" s="66" t="str">
        <f aca="false">IF(OR(I110="",G110="",Q110="Closed"),"",I110-G110)</f>
        <v/>
      </c>
      <c r="K110" s="67" t="str">
        <f aca="false">IF(OR(I110="",G110="",G110=0,Q110="Closed"),"",(I110-G110)/G110)</f>
        <v/>
      </c>
      <c r="L110" s="64"/>
      <c r="M110" s="65"/>
      <c r="N110" s="65" t="str">
        <f aca="false">IF(OR(D110="",M110=""),"",D110*M110)</f>
        <v/>
      </c>
      <c r="O110" s="46" t="str">
        <f aca="false">IF(OR(N110="",G110=""),"",N110-G110)</f>
        <v/>
      </c>
      <c r="P110" s="67" t="str">
        <f aca="false">IF(OR(N110="",G110="",G110=0),"",(N110-G110)/G110)</f>
        <v/>
      </c>
      <c r="Q110" s="68" t="str">
        <f aca="false">IF(B110="","",IF(L110="","Open","Closed"))</f>
        <v/>
      </c>
      <c r="R110" s="44" t="str">
        <f aca="true">IF(C110="","",IF(L110="",TODAY()-C110,L110-C110))</f>
        <v/>
      </c>
      <c r="S110" s="65"/>
      <c r="T110" s="69"/>
    </row>
    <row r="111" customFormat="false" ht="18" hidden="false" customHeight="true" outlineLevel="0" collapsed="false">
      <c r="A111" s="70" t="n">
        <v>82</v>
      </c>
      <c r="B111" s="71"/>
      <c r="C111" s="72"/>
      <c r="D111" s="73"/>
      <c r="E111" s="74"/>
      <c r="F111" s="74"/>
      <c r="G111" s="75" t="str">
        <f aca="false">IF(OR(D111="",E111=""),"",D111*E111+IF(F111="",0,F111))</f>
        <v/>
      </c>
      <c r="H111" s="74" t="str">
        <f aca="false">IF(B111="","",IFERROR(let(h,stockhistory(B111,TODAY()-10,TODAY(),0,0,1),INDEX(h,ROWS(h),1)),""))</f>
        <v/>
      </c>
      <c r="I111" s="74" t="str">
        <f aca="false">IF(OR(D111="",H111="",Q111="Closed"),"",D111*H111)</f>
        <v/>
      </c>
      <c r="J111" s="76" t="str">
        <f aca="false">IF(OR(I111="",G111="",Q111="Closed"),"",I111-G111)</f>
        <v/>
      </c>
      <c r="K111" s="77" t="str">
        <f aca="false">IF(OR(I111="",G111="",G111=0,Q111="Closed"),"",(I111-G111)/G111)</f>
        <v/>
      </c>
      <c r="L111" s="72"/>
      <c r="M111" s="74"/>
      <c r="N111" s="74" t="str">
        <f aca="false">IF(OR(D111="",M111=""),"",D111*M111)</f>
        <v/>
      </c>
      <c r="O111" s="75" t="str">
        <f aca="false">IF(OR(N111="",G111=""),"",N111-G111)</f>
        <v/>
      </c>
      <c r="P111" s="77" t="str">
        <f aca="false">IF(OR(N111="",G111="",G111=0),"",(N111-G111)/G111)</f>
        <v/>
      </c>
      <c r="Q111" s="78" t="str">
        <f aca="false">IF(B111="","",IF(L111="","Open","Closed"))</f>
        <v/>
      </c>
      <c r="R111" s="73" t="str">
        <f aca="true">IF(C111="","",IF(L111="",TODAY()-C111,L111-C111))</f>
        <v/>
      </c>
      <c r="S111" s="74"/>
      <c r="T111" s="79"/>
    </row>
    <row r="112" customFormat="false" ht="18" hidden="false" customHeight="true" outlineLevel="0" collapsed="false">
      <c r="A112" s="62" t="n">
        <v>83</v>
      </c>
      <c r="B112" s="63"/>
      <c r="C112" s="64"/>
      <c r="D112" s="44"/>
      <c r="E112" s="65"/>
      <c r="F112" s="65"/>
      <c r="G112" s="46" t="str">
        <f aca="false">IF(OR(D112="",E112=""),"",D112*E112+IF(F112="",0,F112))</f>
        <v/>
      </c>
      <c r="H112" s="65" t="str">
        <f aca="false">IF(B112="","",IFERROR(let(h,stockhistory(B112,TODAY()-10,TODAY(),0,0,1),INDEX(h,ROWS(h),1)),""))</f>
        <v/>
      </c>
      <c r="I112" s="65" t="str">
        <f aca="false">IF(OR(D112="",H112="",Q112="Closed"),"",D112*H112)</f>
        <v/>
      </c>
      <c r="J112" s="66" t="str">
        <f aca="false">IF(OR(I112="",G112="",Q112="Closed"),"",I112-G112)</f>
        <v/>
      </c>
      <c r="K112" s="67" t="str">
        <f aca="false">IF(OR(I112="",G112="",G112=0,Q112="Closed"),"",(I112-G112)/G112)</f>
        <v/>
      </c>
      <c r="L112" s="64"/>
      <c r="M112" s="65"/>
      <c r="N112" s="65" t="str">
        <f aca="false">IF(OR(D112="",M112=""),"",D112*M112)</f>
        <v/>
      </c>
      <c r="O112" s="46" t="str">
        <f aca="false">IF(OR(N112="",G112=""),"",N112-G112)</f>
        <v/>
      </c>
      <c r="P112" s="67" t="str">
        <f aca="false">IF(OR(N112="",G112="",G112=0),"",(N112-G112)/G112)</f>
        <v/>
      </c>
      <c r="Q112" s="68" t="str">
        <f aca="false">IF(B112="","",IF(L112="","Open","Closed"))</f>
        <v/>
      </c>
      <c r="R112" s="44" t="str">
        <f aca="true">IF(C112="","",IF(L112="",TODAY()-C112,L112-C112))</f>
        <v/>
      </c>
      <c r="S112" s="65"/>
      <c r="T112" s="69"/>
    </row>
    <row r="113" customFormat="false" ht="18" hidden="false" customHeight="true" outlineLevel="0" collapsed="false">
      <c r="A113" s="70" t="n">
        <v>84</v>
      </c>
      <c r="B113" s="71"/>
      <c r="C113" s="72"/>
      <c r="D113" s="73"/>
      <c r="E113" s="74"/>
      <c r="F113" s="74"/>
      <c r="G113" s="75" t="str">
        <f aca="false">IF(OR(D113="",E113=""),"",D113*E113+IF(F113="",0,F113))</f>
        <v/>
      </c>
      <c r="H113" s="74" t="str">
        <f aca="false">IF(B113="","",IFERROR(let(h,stockhistory(B113,TODAY()-10,TODAY(),0,0,1),INDEX(h,ROWS(h),1)),""))</f>
        <v/>
      </c>
      <c r="I113" s="74" t="str">
        <f aca="false">IF(OR(D113="",H113="",Q113="Closed"),"",D113*H113)</f>
        <v/>
      </c>
      <c r="J113" s="76" t="str">
        <f aca="false">IF(OR(I113="",G113="",Q113="Closed"),"",I113-G113)</f>
        <v/>
      </c>
      <c r="K113" s="77" t="str">
        <f aca="false">IF(OR(I113="",G113="",G113=0,Q113="Closed"),"",(I113-G113)/G113)</f>
        <v/>
      </c>
      <c r="L113" s="72"/>
      <c r="M113" s="74"/>
      <c r="N113" s="74" t="str">
        <f aca="false">IF(OR(D113="",M113=""),"",D113*M113)</f>
        <v/>
      </c>
      <c r="O113" s="75" t="str">
        <f aca="false">IF(OR(N113="",G113=""),"",N113-G113)</f>
        <v/>
      </c>
      <c r="P113" s="77" t="str">
        <f aca="false">IF(OR(N113="",G113="",G113=0),"",(N113-G113)/G113)</f>
        <v/>
      </c>
      <c r="Q113" s="78" t="str">
        <f aca="false">IF(B113="","",IF(L113="","Open","Closed"))</f>
        <v/>
      </c>
      <c r="R113" s="73" t="str">
        <f aca="true">IF(C113="","",IF(L113="",TODAY()-C113,L113-C113))</f>
        <v/>
      </c>
      <c r="S113" s="74"/>
      <c r="T113" s="79"/>
    </row>
    <row r="114" customFormat="false" ht="18" hidden="false" customHeight="true" outlineLevel="0" collapsed="false">
      <c r="A114" s="62" t="n">
        <v>85</v>
      </c>
      <c r="B114" s="63"/>
      <c r="C114" s="64"/>
      <c r="D114" s="44"/>
      <c r="E114" s="65"/>
      <c r="F114" s="65"/>
      <c r="G114" s="46" t="str">
        <f aca="false">IF(OR(D114="",E114=""),"",D114*E114+IF(F114="",0,F114))</f>
        <v/>
      </c>
      <c r="H114" s="65" t="str">
        <f aca="false">IF(B114="","",IFERROR(let(h,stockhistory(B114,TODAY()-10,TODAY(),0,0,1),INDEX(h,ROWS(h),1)),""))</f>
        <v/>
      </c>
      <c r="I114" s="65" t="str">
        <f aca="false">IF(OR(D114="",H114="",Q114="Closed"),"",D114*H114)</f>
        <v/>
      </c>
      <c r="J114" s="66" t="str">
        <f aca="false">IF(OR(I114="",G114="",Q114="Closed"),"",I114-G114)</f>
        <v/>
      </c>
      <c r="K114" s="67" t="str">
        <f aca="false">IF(OR(I114="",G114="",G114=0,Q114="Closed"),"",(I114-G114)/G114)</f>
        <v/>
      </c>
      <c r="L114" s="64"/>
      <c r="M114" s="65"/>
      <c r="N114" s="65" t="str">
        <f aca="false">IF(OR(D114="",M114=""),"",D114*M114)</f>
        <v/>
      </c>
      <c r="O114" s="46" t="str">
        <f aca="false">IF(OR(N114="",G114=""),"",N114-G114)</f>
        <v/>
      </c>
      <c r="P114" s="67" t="str">
        <f aca="false">IF(OR(N114="",G114="",G114=0),"",(N114-G114)/G114)</f>
        <v/>
      </c>
      <c r="Q114" s="68" t="str">
        <f aca="false">IF(B114="","",IF(L114="","Open","Closed"))</f>
        <v/>
      </c>
      <c r="R114" s="44" t="str">
        <f aca="true">IF(C114="","",IF(L114="",TODAY()-C114,L114-C114))</f>
        <v/>
      </c>
      <c r="S114" s="65"/>
      <c r="T114" s="69"/>
    </row>
    <row r="115" customFormat="false" ht="18" hidden="false" customHeight="true" outlineLevel="0" collapsed="false">
      <c r="A115" s="70" t="n">
        <v>86</v>
      </c>
      <c r="B115" s="71"/>
      <c r="C115" s="72"/>
      <c r="D115" s="73"/>
      <c r="E115" s="74"/>
      <c r="F115" s="74"/>
      <c r="G115" s="75" t="str">
        <f aca="false">IF(OR(D115="",E115=""),"",D115*E115+IF(F115="",0,F115))</f>
        <v/>
      </c>
      <c r="H115" s="74" t="str">
        <f aca="false">IF(B115="","",IFERROR(let(h,stockhistory(B115,TODAY()-10,TODAY(),0,0,1),INDEX(h,ROWS(h),1)),""))</f>
        <v/>
      </c>
      <c r="I115" s="74" t="str">
        <f aca="false">IF(OR(D115="",H115="",Q115="Closed"),"",D115*H115)</f>
        <v/>
      </c>
      <c r="J115" s="76" t="str">
        <f aca="false">IF(OR(I115="",G115="",Q115="Closed"),"",I115-G115)</f>
        <v/>
      </c>
      <c r="K115" s="77" t="str">
        <f aca="false">IF(OR(I115="",G115="",G115=0,Q115="Closed"),"",(I115-G115)/G115)</f>
        <v/>
      </c>
      <c r="L115" s="72"/>
      <c r="M115" s="74"/>
      <c r="N115" s="74" t="str">
        <f aca="false">IF(OR(D115="",M115=""),"",D115*M115)</f>
        <v/>
      </c>
      <c r="O115" s="75" t="str">
        <f aca="false">IF(OR(N115="",G115=""),"",N115-G115)</f>
        <v/>
      </c>
      <c r="P115" s="77" t="str">
        <f aca="false">IF(OR(N115="",G115="",G115=0),"",(N115-G115)/G115)</f>
        <v/>
      </c>
      <c r="Q115" s="78" t="str">
        <f aca="false">IF(B115="","",IF(L115="","Open","Closed"))</f>
        <v/>
      </c>
      <c r="R115" s="73" t="str">
        <f aca="true">IF(C115="","",IF(L115="",TODAY()-C115,L115-C115))</f>
        <v/>
      </c>
      <c r="S115" s="74"/>
      <c r="T115" s="79"/>
    </row>
    <row r="116" customFormat="false" ht="18" hidden="false" customHeight="true" outlineLevel="0" collapsed="false">
      <c r="A116" s="62" t="n">
        <v>87</v>
      </c>
      <c r="B116" s="63"/>
      <c r="C116" s="64"/>
      <c r="D116" s="44"/>
      <c r="E116" s="65"/>
      <c r="F116" s="65"/>
      <c r="G116" s="46" t="str">
        <f aca="false">IF(OR(D116="",E116=""),"",D116*E116+IF(F116="",0,F116))</f>
        <v/>
      </c>
      <c r="H116" s="65" t="str">
        <f aca="false">IF(B116="","",IFERROR(let(h,stockhistory(B116,TODAY()-10,TODAY(),0,0,1),INDEX(h,ROWS(h),1)),""))</f>
        <v/>
      </c>
      <c r="I116" s="65" t="str">
        <f aca="false">IF(OR(D116="",H116="",Q116="Closed"),"",D116*H116)</f>
        <v/>
      </c>
      <c r="J116" s="66" t="str">
        <f aca="false">IF(OR(I116="",G116="",Q116="Closed"),"",I116-G116)</f>
        <v/>
      </c>
      <c r="K116" s="67" t="str">
        <f aca="false">IF(OR(I116="",G116="",G116=0,Q116="Closed"),"",(I116-G116)/G116)</f>
        <v/>
      </c>
      <c r="L116" s="64"/>
      <c r="M116" s="65"/>
      <c r="N116" s="65" t="str">
        <f aca="false">IF(OR(D116="",M116=""),"",D116*M116)</f>
        <v/>
      </c>
      <c r="O116" s="46" t="str">
        <f aca="false">IF(OR(N116="",G116=""),"",N116-G116)</f>
        <v/>
      </c>
      <c r="P116" s="67" t="str">
        <f aca="false">IF(OR(N116="",G116="",G116=0),"",(N116-G116)/G116)</f>
        <v/>
      </c>
      <c r="Q116" s="68" t="str">
        <f aca="false">IF(B116="","",IF(L116="","Open","Closed"))</f>
        <v/>
      </c>
      <c r="R116" s="44" t="str">
        <f aca="true">IF(C116="","",IF(L116="",TODAY()-C116,L116-C116))</f>
        <v/>
      </c>
      <c r="S116" s="65"/>
      <c r="T116" s="69"/>
    </row>
    <row r="117" customFormat="false" ht="18" hidden="false" customHeight="true" outlineLevel="0" collapsed="false">
      <c r="A117" s="70" t="n">
        <v>88</v>
      </c>
      <c r="B117" s="71"/>
      <c r="C117" s="72"/>
      <c r="D117" s="73"/>
      <c r="E117" s="74"/>
      <c r="F117" s="74"/>
      <c r="G117" s="75" t="str">
        <f aca="false">IF(OR(D117="",E117=""),"",D117*E117+IF(F117="",0,F117))</f>
        <v/>
      </c>
      <c r="H117" s="74" t="str">
        <f aca="false">IF(B117="","",IFERROR(let(h,stockhistory(B117,TODAY()-10,TODAY(),0,0,1),INDEX(h,ROWS(h),1)),""))</f>
        <v/>
      </c>
      <c r="I117" s="74" t="str">
        <f aca="false">IF(OR(D117="",H117="",Q117="Closed"),"",D117*H117)</f>
        <v/>
      </c>
      <c r="J117" s="76" t="str">
        <f aca="false">IF(OR(I117="",G117="",Q117="Closed"),"",I117-G117)</f>
        <v/>
      </c>
      <c r="K117" s="77" t="str">
        <f aca="false">IF(OR(I117="",G117="",G117=0,Q117="Closed"),"",(I117-G117)/G117)</f>
        <v/>
      </c>
      <c r="L117" s="72"/>
      <c r="M117" s="74"/>
      <c r="N117" s="74" t="str">
        <f aca="false">IF(OR(D117="",M117=""),"",D117*M117)</f>
        <v/>
      </c>
      <c r="O117" s="75" t="str">
        <f aca="false">IF(OR(N117="",G117=""),"",N117-G117)</f>
        <v/>
      </c>
      <c r="P117" s="77" t="str">
        <f aca="false">IF(OR(N117="",G117="",G117=0),"",(N117-G117)/G117)</f>
        <v/>
      </c>
      <c r="Q117" s="78" t="str">
        <f aca="false">IF(B117="","",IF(L117="","Open","Closed"))</f>
        <v/>
      </c>
      <c r="R117" s="73" t="str">
        <f aca="true">IF(C117="","",IF(L117="",TODAY()-C117,L117-C117))</f>
        <v/>
      </c>
      <c r="S117" s="74"/>
      <c r="T117" s="79"/>
    </row>
    <row r="118" customFormat="false" ht="18" hidden="false" customHeight="true" outlineLevel="0" collapsed="false">
      <c r="A118" s="62" t="n">
        <v>89</v>
      </c>
      <c r="B118" s="63"/>
      <c r="C118" s="64"/>
      <c r="D118" s="44"/>
      <c r="E118" s="65"/>
      <c r="F118" s="65"/>
      <c r="G118" s="46" t="str">
        <f aca="false">IF(OR(D118="",E118=""),"",D118*E118+IF(F118="",0,F118))</f>
        <v/>
      </c>
      <c r="H118" s="65" t="str">
        <f aca="false">IF(B118="","",IFERROR(let(h,stockhistory(B118,TODAY()-10,TODAY(),0,0,1),INDEX(h,ROWS(h),1)),""))</f>
        <v/>
      </c>
      <c r="I118" s="65" t="str">
        <f aca="false">IF(OR(D118="",H118="",Q118="Closed"),"",D118*H118)</f>
        <v/>
      </c>
      <c r="J118" s="66" t="str">
        <f aca="false">IF(OR(I118="",G118="",Q118="Closed"),"",I118-G118)</f>
        <v/>
      </c>
      <c r="K118" s="67" t="str">
        <f aca="false">IF(OR(I118="",G118="",G118=0,Q118="Closed"),"",(I118-G118)/G118)</f>
        <v/>
      </c>
      <c r="L118" s="64"/>
      <c r="M118" s="65"/>
      <c r="N118" s="65" t="str">
        <f aca="false">IF(OR(D118="",M118=""),"",D118*M118)</f>
        <v/>
      </c>
      <c r="O118" s="46" t="str">
        <f aca="false">IF(OR(N118="",G118=""),"",N118-G118)</f>
        <v/>
      </c>
      <c r="P118" s="67" t="str">
        <f aca="false">IF(OR(N118="",G118="",G118=0),"",(N118-G118)/G118)</f>
        <v/>
      </c>
      <c r="Q118" s="68" t="str">
        <f aca="false">IF(B118="","",IF(L118="","Open","Closed"))</f>
        <v/>
      </c>
      <c r="R118" s="44" t="str">
        <f aca="true">IF(C118="","",IF(L118="",TODAY()-C118,L118-C118))</f>
        <v/>
      </c>
      <c r="S118" s="65"/>
      <c r="T118" s="69"/>
    </row>
    <row r="119" customFormat="false" ht="18" hidden="false" customHeight="true" outlineLevel="0" collapsed="false">
      <c r="A119" s="70" t="n">
        <v>90</v>
      </c>
      <c r="B119" s="71"/>
      <c r="C119" s="72"/>
      <c r="D119" s="73"/>
      <c r="E119" s="74"/>
      <c r="F119" s="74"/>
      <c r="G119" s="75" t="str">
        <f aca="false">IF(OR(D119="",E119=""),"",D119*E119+IF(F119="",0,F119))</f>
        <v/>
      </c>
      <c r="H119" s="74" t="str">
        <f aca="false">IF(B119="","",IFERROR(let(h,stockhistory(B119,TODAY()-10,TODAY(),0,0,1),INDEX(h,ROWS(h),1)),""))</f>
        <v/>
      </c>
      <c r="I119" s="74" t="str">
        <f aca="false">IF(OR(D119="",H119="",Q119="Closed"),"",D119*H119)</f>
        <v/>
      </c>
      <c r="J119" s="76" t="str">
        <f aca="false">IF(OR(I119="",G119="",Q119="Closed"),"",I119-G119)</f>
        <v/>
      </c>
      <c r="K119" s="77" t="str">
        <f aca="false">IF(OR(I119="",G119="",G119=0,Q119="Closed"),"",(I119-G119)/G119)</f>
        <v/>
      </c>
      <c r="L119" s="72"/>
      <c r="M119" s="74"/>
      <c r="N119" s="74" t="str">
        <f aca="false">IF(OR(D119="",M119=""),"",D119*M119)</f>
        <v/>
      </c>
      <c r="O119" s="75" t="str">
        <f aca="false">IF(OR(N119="",G119=""),"",N119-G119)</f>
        <v/>
      </c>
      <c r="P119" s="77" t="str">
        <f aca="false">IF(OR(N119="",G119="",G119=0),"",(N119-G119)/G119)</f>
        <v/>
      </c>
      <c r="Q119" s="78" t="str">
        <f aca="false">IF(B119="","",IF(L119="","Open","Closed"))</f>
        <v/>
      </c>
      <c r="R119" s="73" t="str">
        <f aca="true">IF(C119="","",IF(L119="",TODAY()-C119,L119-C119))</f>
        <v/>
      </c>
      <c r="S119" s="74"/>
      <c r="T119" s="79"/>
    </row>
    <row r="120" customFormat="false" ht="18" hidden="false" customHeight="true" outlineLevel="0" collapsed="false">
      <c r="A120" s="62" t="n">
        <v>91</v>
      </c>
      <c r="B120" s="63"/>
      <c r="C120" s="64"/>
      <c r="D120" s="44"/>
      <c r="E120" s="65"/>
      <c r="F120" s="65"/>
      <c r="G120" s="46" t="str">
        <f aca="false">IF(OR(D120="",E120=""),"",D120*E120+IF(F120="",0,F120))</f>
        <v/>
      </c>
      <c r="H120" s="65" t="str">
        <f aca="false">IF(B120="","",IFERROR(let(h,stockhistory(B120,TODAY()-10,TODAY(),0,0,1),INDEX(h,ROWS(h),1)),""))</f>
        <v/>
      </c>
      <c r="I120" s="65" t="str">
        <f aca="false">IF(OR(D120="",H120="",Q120="Closed"),"",D120*H120)</f>
        <v/>
      </c>
      <c r="J120" s="66" t="str">
        <f aca="false">IF(OR(I120="",G120="",Q120="Closed"),"",I120-G120)</f>
        <v/>
      </c>
      <c r="K120" s="67" t="str">
        <f aca="false">IF(OR(I120="",G120="",G120=0,Q120="Closed"),"",(I120-G120)/G120)</f>
        <v/>
      </c>
      <c r="L120" s="64"/>
      <c r="M120" s="65"/>
      <c r="N120" s="65" t="str">
        <f aca="false">IF(OR(D120="",M120=""),"",D120*M120)</f>
        <v/>
      </c>
      <c r="O120" s="46" t="str">
        <f aca="false">IF(OR(N120="",G120=""),"",N120-G120)</f>
        <v/>
      </c>
      <c r="P120" s="67" t="str">
        <f aca="false">IF(OR(N120="",G120="",G120=0),"",(N120-G120)/G120)</f>
        <v/>
      </c>
      <c r="Q120" s="68" t="str">
        <f aca="false">IF(B120="","",IF(L120="","Open","Closed"))</f>
        <v/>
      </c>
      <c r="R120" s="44" t="str">
        <f aca="true">IF(C120="","",IF(L120="",TODAY()-C120,L120-C120))</f>
        <v/>
      </c>
      <c r="S120" s="65"/>
      <c r="T120" s="69"/>
    </row>
    <row r="121" customFormat="false" ht="18" hidden="false" customHeight="true" outlineLevel="0" collapsed="false">
      <c r="A121" s="70" t="n">
        <v>92</v>
      </c>
      <c r="B121" s="71"/>
      <c r="C121" s="72"/>
      <c r="D121" s="73"/>
      <c r="E121" s="74"/>
      <c r="F121" s="74"/>
      <c r="G121" s="75" t="str">
        <f aca="false">IF(OR(D121="",E121=""),"",D121*E121+IF(F121="",0,F121))</f>
        <v/>
      </c>
      <c r="H121" s="74" t="str">
        <f aca="false">IF(B121="","",IFERROR(let(h,stockhistory(B121,TODAY()-10,TODAY(),0,0,1),INDEX(h,ROWS(h),1)),""))</f>
        <v/>
      </c>
      <c r="I121" s="74" t="str">
        <f aca="false">IF(OR(D121="",H121="",Q121="Closed"),"",D121*H121)</f>
        <v/>
      </c>
      <c r="J121" s="76" t="str">
        <f aca="false">IF(OR(I121="",G121="",Q121="Closed"),"",I121-G121)</f>
        <v/>
      </c>
      <c r="K121" s="77" t="str">
        <f aca="false">IF(OR(I121="",G121="",G121=0,Q121="Closed"),"",(I121-G121)/G121)</f>
        <v/>
      </c>
      <c r="L121" s="72"/>
      <c r="M121" s="74"/>
      <c r="N121" s="74" t="str">
        <f aca="false">IF(OR(D121="",M121=""),"",D121*M121)</f>
        <v/>
      </c>
      <c r="O121" s="75" t="str">
        <f aca="false">IF(OR(N121="",G121=""),"",N121-G121)</f>
        <v/>
      </c>
      <c r="P121" s="77" t="str">
        <f aca="false">IF(OR(N121="",G121="",G121=0),"",(N121-G121)/G121)</f>
        <v/>
      </c>
      <c r="Q121" s="78" t="str">
        <f aca="false">IF(B121="","",IF(L121="","Open","Closed"))</f>
        <v/>
      </c>
      <c r="R121" s="73" t="str">
        <f aca="true">IF(C121="","",IF(L121="",TODAY()-C121,L121-C121))</f>
        <v/>
      </c>
      <c r="S121" s="74"/>
      <c r="T121" s="79"/>
    </row>
    <row r="122" customFormat="false" ht="18" hidden="false" customHeight="true" outlineLevel="0" collapsed="false">
      <c r="A122" s="62" t="n">
        <v>93</v>
      </c>
      <c r="B122" s="63"/>
      <c r="C122" s="64"/>
      <c r="D122" s="44"/>
      <c r="E122" s="65"/>
      <c r="F122" s="65"/>
      <c r="G122" s="46" t="str">
        <f aca="false">IF(OR(D122="",E122=""),"",D122*E122+IF(F122="",0,F122))</f>
        <v/>
      </c>
      <c r="H122" s="65" t="str">
        <f aca="false">IF(B122="","",IFERROR(let(h,stockhistory(B122,TODAY()-10,TODAY(),0,0,1),INDEX(h,ROWS(h),1)),""))</f>
        <v/>
      </c>
      <c r="I122" s="65" t="str">
        <f aca="false">IF(OR(D122="",H122="",Q122="Closed"),"",D122*H122)</f>
        <v/>
      </c>
      <c r="J122" s="66" t="str">
        <f aca="false">IF(OR(I122="",G122="",Q122="Closed"),"",I122-G122)</f>
        <v/>
      </c>
      <c r="K122" s="67" t="str">
        <f aca="false">IF(OR(I122="",G122="",G122=0,Q122="Closed"),"",(I122-G122)/G122)</f>
        <v/>
      </c>
      <c r="L122" s="64"/>
      <c r="M122" s="65"/>
      <c r="N122" s="65" t="str">
        <f aca="false">IF(OR(D122="",M122=""),"",D122*M122)</f>
        <v/>
      </c>
      <c r="O122" s="46" t="str">
        <f aca="false">IF(OR(N122="",G122=""),"",N122-G122)</f>
        <v/>
      </c>
      <c r="P122" s="67" t="str">
        <f aca="false">IF(OR(N122="",G122="",G122=0),"",(N122-G122)/G122)</f>
        <v/>
      </c>
      <c r="Q122" s="68" t="str">
        <f aca="false">IF(B122="","",IF(L122="","Open","Closed"))</f>
        <v/>
      </c>
      <c r="R122" s="44" t="str">
        <f aca="true">IF(C122="","",IF(L122="",TODAY()-C122,L122-C122))</f>
        <v/>
      </c>
      <c r="S122" s="65"/>
      <c r="T122" s="69"/>
    </row>
    <row r="123" customFormat="false" ht="18" hidden="false" customHeight="true" outlineLevel="0" collapsed="false">
      <c r="A123" s="70" t="n">
        <v>94</v>
      </c>
      <c r="B123" s="71"/>
      <c r="C123" s="72"/>
      <c r="D123" s="73"/>
      <c r="E123" s="74"/>
      <c r="F123" s="74"/>
      <c r="G123" s="75" t="str">
        <f aca="false">IF(OR(D123="",E123=""),"",D123*E123+IF(F123="",0,F123))</f>
        <v/>
      </c>
      <c r="H123" s="74" t="str">
        <f aca="false">IF(B123="","",IFERROR(let(h,stockhistory(B123,TODAY()-10,TODAY(),0,0,1),INDEX(h,ROWS(h),1)),""))</f>
        <v/>
      </c>
      <c r="I123" s="74" t="str">
        <f aca="false">IF(OR(D123="",H123="",Q123="Closed"),"",D123*H123)</f>
        <v/>
      </c>
      <c r="J123" s="76" t="str">
        <f aca="false">IF(OR(I123="",G123="",Q123="Closed"),"",I123-G123)</f>
        <v/>
      </c>
      <c r="K123" s="77" t="str">
        <f aca="false">IF(OR(I123="",G123="",G123=0,Q123="Closed"),"",(I123-G123)/G123)</f>
        <v/>
      </c>
      <c r="L123" s="72"/>
      <c r="M123" s="74"/>
      <c r="N123" s="74" t="str">
        <f aca="false">IF(OR(D123="",M123=""),"",D123*M123)</f>
        <v/>
      </c>
      <c r="O123" s="75" t="str">
        <f aca="false">IF(OR(N123="",G123=""),"",N123-G123)</f>
        <v/>
      </c>
      <c r="P123" s="77" t="str">
        <f aca="false">IF(OR(N123="",G123="",G123=0),"",(N123-G123)/G123)</f>
        <v/>
      </c>
      <c r="Q123" s="78" t="str">
        <f aca="false">IF(B123="","",IF(L123="","Open","Closed"))</f>
        <v/>
      </c>
      <c r="R123" s="73" t="str">
        <f aca="true">IF(C123="","",IF(L123="",TODAY()-C123,L123-C123))</f>
        <v/>
      </c>
      <c r="S123" s="74"/>
      <c r="T123" s="79"/>
    </row>
    <row r="124" customFormat="false" ht="18" hidden="false" customHeight="true" outlineLevel="0" collapsed="false">
      <c r="A124" s="62" t="n">
        <v>95</v>
      </c>
      <c r="B124" s="63"/>
      <c r="C124" s="64"/>
      <c r="D124" s="44"/>
      <c r="E124" s="65"/>
      <c r="F124" s="65"/>
      <c r="G124" s="46" t="str">
        <f aca="false">IF(OR(D124="",E124=""),"",D124*E124+IF(F124="",0,F124))</f>
        <v/>
      </c>
      <c r="H124" s="65" t="str">
        <f aca="false">IF(B124="","",IFERROR(let(h,stockhistory(B124,TODAY()-10,TODAY(),0,0,1),INDEX(h,ROWS(h),1)),""))</f>
        <v/>
      </c>
      <c r="I124" s="65" t="str">
        <f aca="false">IF(OR(D124="",H124="",Q124="Closed"),"",D124*H124)</f>
        <v/>
      </c>
      <c r="J124" s="66" t="str">
        <f aca="false">IF(OR(I124="",G124="",Q124="Closed"),"",I124-G124)</f>
        <v/>
      </c>
      <c r="K124" s="67" t="str">
        <f aca="false">IF(OR(I124="",G124="",G124=0,Q124="Closed"),"",(I124-G124)/G124)</f>
        <v/>
      </c>
      <c r="L124" s="64"/>
      <c r="M124" s="65"/>
      <c r="N124" s="65" t="str">
        <f aca="false">IF(OR(D124="",M124=""),"",D124*M124)</f>
        <v/>
      </c>
      <c r="O124" s="46" t="str">
        <f aca="false">IF(OR(N124="",G124=""),"",N124-G124)</f>
        <v/>
      </c>
      <c r="P124" s="67" t="str">
        <f aca="false">IF(OR(N124="",G124="",G124=0),"",(N124-G124)/G124)</f>
        <v/>
      </c>
      <c r="Q124" s="68" t="str">
        <f aca="false">IF(B124="","",IF(L124="","Open","Closed"))</f>
        <v/>
      </c>
      <c r="R124" s="44" t="str">
        <f aca="true">IF(C124="","",IF(L124="",TODAY()-C124,L124-C124))</f>
        <v/>
      </c>
      <c r="S124" s="65"/>
      <c r="T124" s="69"/>
    </row>
    <row r="125" customFormat="false" ht="18" hidden="false" customHeight="true" outlineLevel="0" collapsed="false">
      <c r="A125" s="70" t="n">
        <v>96</v>
      </c>
      <c r="B125" s="71"/>
      <c r="C125" s="72"/>
      <c r="D125" s="73"/>
      <c r="E125" s="74"/>
      <c r="F125" s="74"/>
      <c r="G125" s="75" t="str">
        <f aca="false">IF(OR(D125="",E125=""),"",D125*E125+IF(F125="",0,F125))</f>
        <v/>
      </c>
      <c r="H125" s="74" t="str">
        <f aca="false">IF(B125="","",IFERROR(let(h,stockhistory(B125,TODAY()-10,TODAY(),0,0,1),INDEX(h,ROWS(h),1)),""))</f>
        <v/>
      </c>
      <c r="I125" s="74" t="str">
        <f aca="false">IF(OR(D125="",H125="",Q125="Closed"),"",D125*H125)</f>
        <v/>
      </c>
      <c r="J125" s="76" t="str">
        <f aca="false">IF(OR(I125="",G125="",Q125="Closed"),"",I125-G125)</f>
        <v/>
      </c>
      <c r="K125" s="77" t="str">
        <f aca="false">IF(OR(I125="",G125="",G125=0,Q125="Closed"),"",(I125-G125)/G125)</f>
        <v/>
      </c>
      <c r="L125" s="72"/>
      <c r="M125" s="74"/>
      <c r="N125" s="74" t="str">
        <f aca="false">IF(OR(D125="",M125=""),"",D125*M125)</f>
        <v/>
      </c>
      <c r="O125" s="75" t="str">
        <f aca="false">IF(OR(N125="",G125=""),"",N125-G125)</f>
        <v/>
      </c>
      <c r="P125" s="77" t="str">
        <f aca="false">IF(OR(N125="",G125="",G125=0),"",(N125-G125)/G125)</f>
        <v/>
      </c>
      <c r="Q125" s="78" t="str">
        <f aca="false">IF(B125="","",IF(L125="","Open","Closed"))</f>
        <v/>
      </c>
      <c r="R125" s="73" t="str">
        <f aca="true">IF(C125="","",IF(L125="",TODAY()-C125,L125-C125))</f>
        <v/>
      </c>
      <c r="S125" s="74"/>
      <c r="T125" s="79"/>
    </row>
    <row r="126" customFormat="false" ht="18" hidden="false" customHeight="true" outlineLevel="0" collapsed="false">
      <c r="A126" s="62" t="n">
        <v>97</v>
      </c>
      <c r="B126" s="63"/>
      <c r="C126" s="64"/>
      <c r="D126" s="44"/>
      <c r="E126" s="65"/>
      <c r="F126" s="65"/>
      <c r="G126" s="46" t="str">
        <f aca="false">IF(OR(D126="",E126=""),"",D126*E126+IF(F126="",0,F126))</f>
        <v/>
      </c>
      <c r="H126" s="65" t="str">
        <f aca="false">IF(B126="","",IFERROR(let(h,stockhistory(B126,TODAY()-10,TODAY(),0,0,1),INDEX(h,ROWS(h),1)),""))</f>
        <v/>
      </c>
      <c r="I126" s="65" t="str">
        <f aca="false">IF(OR(D126="",H126="",Q126="Closed"),"",D126*H126)</f>
        <v/>
      </c>
      <c r="J126" s="66" t="str">
        <f aca="false">IF(OR(I126="",G126="",Q126="Closed"),"",I126-G126)</f>
        <v/>
      </c>
      <c r="K126" s="67" t="str">
        <f aca="false">IF(OR(I126="",G126="",G126=0,Q126="Closed"),"",(I126-G126)/G126)</f>
        <v/>
      </c>
      <c r="L126" s="64"/>
      <c r="M126" s="65"/>
      <c r="N126" s="65" t="str">
        <f aca="false">IF(OR(D126="",M126=""),"",D126*M126)</f>
        <v/>
      </c>
      <c r="O126" s="46" t="str">
        <f aca="false">IF(OR(N126="",G126=""),"",N126-G126)</f>
        <v/>
      </c>
      <c r="P126" s="67" t="str">
        <f aca="false">IF(OR(N126="",G126="",G126=0),"",(N126-G126)/G126)</f>
        <v/>
      </c>
      <c r="Q126" s="68" t="str">
        <f aca="false">IF(B126="","",IF(L126="","Open","Closed"))</f>
        <v/>
      </c>
      <c r="R126" s="44" t="str">
        <f aca="true">IF(C126="","",IF(L126="",TODAY()-C126,L126-C126))</f>
        <v/>
      </c>
      <c r="S126" s="65"/>
      <c r="T126" s="69"/>
    </row>
    <row r="127" customFormat="false" ht="18" hidden="false" customHeight="true" outlineLevel="0" collapsed="false">
      <c r="A127" s="70" t="n">
        <v>98</v>
      </c>
      <c r="B127" s="71"/>
      <c r="C127" s="72"/>
      <c r="D127" s="73"/>
      <c r="E127" s="74"/>
      <c r="F127" s="74"/>
      <c r="G127" s="75" t="str">
        <f aca="false">IF(OR(D127="",E127=""),"",D127*E127+IF(F127="",0,F127))</f>
        <v/>
      </c>
      <c r="H127" s="74" t="str">
        <f aca="false">IF(B127="","",IFERROR(let(h,stockhistory(B127,TODAY()-10,TODAY(),0,0,1),INDEX(h,ROWS(h),1)),""))</f>
        <v/>
      </c>
      <c r="I127" s="74" t="str">
        <f aca="false">IF(OR(D127="",H127="",Q127="Closed"),"",D127*H127)</f>
        <v/>
      </c>
      <c r="J127" s="76" t="str">
        <f aca="false">IF(OR(I127="",G127="",Q127="Closed"),"",I127-G127)</f>
        <v/>
      </c>
      <c r="K127" s="77" t="str">
        <f aca="false">IF(OR(I127="",G127="",G127=0,Q127="Closed"),"",(I127-G127)/G127)</f>
        <v/>
      </c>
      <c r="L127" s="72"/>
      <c r="M127" s="74"/>
      <c r="N127" s="74" t="str">
        <f aca="false">IF(OR(D127="",M127=""),"",D127*M127)</f>
        <v/>
      </c>
      <c r="O127" s="75" t="str">
        <f aca="false">IF(OR(N127="",G127=""),"",N127-G127)</f>
        <v/>
      </c>
      <c r="P127" s="77" t="str">
        <f aca="false">IF(OR(N127="",G127="",G127=0),"",(N127-G127)/G127)</f>
        <v/>
      </c>
      <c r="Q127" s="78" t="str">
        <f aca="false">IF(B127="","",IF(L127="","Open","Closed"))</f>
        <v/>
      </c>
      <c r="R127" s="73" t="str">
        <f aca="true">IF(C127="","",IF(L127="",TODAY()-C127,L127-C127))</f>
        <v/>
      </c>
      <c r="S127" s="74"/>
      <c r="T127" s="79"/>
    </row>
    <row r="128" customFormat="false" ht="18" hidden="false" customHeight="true" outlineLevel="0" collapsed="false">
      <c r="A128" s="62" t="n">
        <v>99</v>
      </c>
      <c r="B128" s="63"/>
      <c r="C128" s="64"/>
      <c r="D128" s="44"/>
      <c r="E128" s="65"/>
      <c r="F128" s="65"/>
      <c r="G128" s="46" t="str">
        <f aca="false">IF(OR(D128="",E128=""),"",D128*E128+IF(F128="",0,F128))</f>
        <v/>
      </c>
      <c r="H128" s="65" t="str">
        <f aca="false">IF(B128="","",IFERROR(let(h,stockhistory(B128,TODAY()-10,TODAY(),0,0,1),INDEX(h,ROWS(h),1)),""))</f>
        <v/>
      </c>
      <c r="I128" s="65" t="str">
        <f aca="false">IF(OR(D128="",H128="",Q128="Closed"),"",D128*H128)</f>
        <v/>
      </c>
      <c r="J128" s="66" t="str">
        <f aca="false">IF(OR(I128="",G128="",Q128="Closed"),"",I128-G128)</f>
        <v/>
      </c>
      <c r="K128" s="67" t="str">
        <f aca="false">IF(OR(I128="",G128="",G128=0,Q128="Closed"),"",(I128-G128)/G128)</f>
        <v/>
      </c>
      <c r="L128" s="64"/>
      <c r="M128" s="65"/>
      <c r="N128" s="65" t="str">
        <f aca="false">IF(OR(D128="",M128=""),"",D128*M128)</f>
        <v/>
      </c>
      <c r="O128" s="46" t="str">
        <f aca="false">IF(OR(N128="",G128=""),"",N128-G128)</f>
        <v/>
      </c>
      <c r="P128" s="67" t="str">
        <f aca="false">IF(OR(N128="",G128="",G128=0),"",(N128-G128)/G128)</f>
        <v/>
      </c>
      <c r="Q128" s="68" t="str">
        <f aca="false">IF(B128="","",IF(L128="","Open","Closed"))</f>
        <v/>
      </c>
      <c r="R128" s="44" t="str">
        <f aca="true">IF(C128="","",IF(L128="",TODAY()-C128,L128-C128))</f>
        <v/>
      </c>
      <c r="S128" s="65"/>
      <c r="T128" s="69"/>
    </row>
    <row r="129" customFormat="false" ht="18" hidden="false" customHeight="true" outlineLevel="0" collapsed="false">
      <c r="A129" s="70" t="n">
        <v>100</v>
      </c>
      <c r="B129" s="71"/>
      <c r="C129" s="72"/>
      <c r="D129" s="73"/>
      <c r="E129" s="74"/>
      <c r="F129" s="74"/>
      <c r="G129" s="75" t="str">
        <f aca="false">IF(OR(D129="",E129=""),"",D129*E129+IF(F129="",0,F129))</f>
        <v/>
      </c>
      <c r="H129" s="74" t="str">
        <f aca="false">IF(B129="","",IFERROR(let(h,stockhistory(B129,TODAY()-10,TODAY(),0,0,1),INDEX(h,ROWS(h),1)),""))</f>
        <v/>
      </c>
      <c r="I129" s="74" t="str">
        <f aca="false">IF(OR(D129="",H129="",Q129="Closed"),"",D129*H129)</f>
        <v/>
      </c>
      <c r="J129" s="76" t="str">
        <f aca="false">IF(OR(I129="",G129="",Q129="Closed"),"",I129-G129)</f>
        <v/>
      </c>
      <c r="K129" s="77" t="str">
        <f aca="false">IF(OR(I129="",G129="",G129=0,Q129="Closed"),"",(I129-G129)/G129)</f>
        <v/>
      </c>
      <c r="L129" s="72"/>
      <c r="M129" s="74"/>
      <c r="N129" s="74" t="str">
        <f aca="false">IF(OR(D129="",M129=""),"",D129*M129)</f>
        <v/>
      </c>
      <c r="O129" s="75" t="str">
        <f aca="false">IF(OR(N129="",G129=""),"",N129-G129)</f>
        <v/>
      </c>
      <c r="P129" s="77" t="str">
        <f aca="false">IF(OR(N129="",G129="",G129=0),"",(N129-G129)/G129)</f>
        <v/>
      </c>
      <c r="Q129" s="78" t="str">
        <f aca="false">IF(B129="","",IF(L129="","Open","Closed"))</f>
        <v/>
      </c>
      <c r="R129" s="73" t="str">
        <f aca="true">IF(C129="","",IF(L129="",TODAY()-C129,L129-C129))</f>
        <v/>
      </c>
      <c r="S129" s="74"/>
      <c r="T129" s="79"/>
    </row>
    <row r="130" customFormat="false" ht="18" hidden="false" customHeight="true" outlineLevel="0" collapsed="false">
      <c r="A130" s="62" t="n">
        <v>101</v>
      </c>
      <c r="B130" s="63"/>
      <c r="C130" s="64"/>
      <c r="D130" s="44"/>
      <c r="E130" s="65"/>
      <c r="F130" s="65"/>
      <c r="G130" s="46" t="str">
        <f aca="false">IF(OR(D130="",E130=""),"",D130*E130+IF(F130="",0,F130))</f>
        <v/>
      </c>
      <c r="H130" s="65" t="str">
        <f aca="false">IF(B130="","",IFERROR(let(h,stockhistory(B130,TODAY()-10,TODAY(),0,0,1),INDEX(h,ROWS(h),1)),""))</f>
        <v/>
      </c>
      <c r="I130" s="65" t="str">
        <f aca="false">IF(OR(D130="",H130="",Q130="Closed"),"",D130*H130)</f>
        <v/>
      </c>
      <c r="J130" s="66" t="str">
        <f aca="false">IF(OR(I130="",G130="",Q130="Closed"),"",I130-G130)</f>
        <v/>
      </c>
      <c r="K130" s="67" t="str">
        <f aca="false">IF(OR(I130="",G130="",G130=0,Q130="Closed"),"",(I130-G130)/G130)</f>
        <v/>
      </c>
      <c r="L130" s="64"/>
      <c r="M130" s="65"/>
      <c r="N130" s="65" t="str">
        <f aca="false">IF(OR(D130="",M130=""),"",D130*M130)</f>
        <v/>
      </c>
      <c r="O130" s="46" t="str">
        <f aca="false">IF(OR(N130="",G130=""),"",N130-G130)</f>
        <v/>
      </c>
      <c r="P130" s="67" t="str">
        <f aca="false">IF(OR(N130="",G130="",G130=0),"",(N130-G130)/G130)</f>
        <v/>
      </c>
      <c r="Q130" s="68" t="str">
        <f aca="false">IF(B130="","",IF(L130="","Open","Closed"))</f>
        <v/>
      </c>
      <c r="R130" s="44" t="str">
        <f aca="true">IF(C130="","",IF(L130="",TODAY()-C130,L130-C130))</f>
        <v/>
      </c>
      <c r="S130" s="65"/>
      <c r="T130" s="69"/>
    </row>
    <row r="131" customFormat="false" ht="18" hidden="false" customHeight="true" outlineLevel="0" collapsed="false">
      <c r="A131" s="70" t="n">
        <v>102</v>
      </c>
      <c r="B131" s="71"/>
      <c r="C131" s="72"/>
      <c r="D131" s="73"/>
      <c r="E131" s="74"/>
      <c r="F131" s="74"/>
      <c r="G131" s="75" t="str">
        <f aca="false">IF(OR(D131="",E131=""),"",D131*E131+IF(F131="",0,F131))</f>
        <v/>
      </c>
      <c r="H131" s="74" t="str">
        <f aca="false">IF(B131="","",IFERROR(let(h,stockhistory(B131,TODAY()-10,TODAY(),0,0,1),INDEX(h,ROWS(h),1)),""))</f>
        <v/>
      </c>
      <c r="I131" s="74" t="str">
        <f aca="false">IF(OR(D131="",H131="",Q131="Closed"),"",D131*H131)</f>
        <v/>
      </c>
      <c r="J131" s="76" t="str">
        <f aca="false">IF(OR(I131="",G131="",Q131="Closed"),"",I131-G131)</f>
        <v/>
      </c>
      <c r="K131" s="77" t="str">
        <f aca="false">IF(OR(I131="",G131="",G131=0,Q131="Closed"),"",(I131-G131)/G131)</f>
        <v/>
      </c>
      <c r="L131" s="72"/>
      <c r="M131" s="74"/>
      <c r="N131" s="74" t="str">
        <f aca="false">IF(OR(D131="",M131=""),"",D131*M131)</f>
        <v/>
      </c>
      <c r="O131" s="75" t="str">
        <f aca="false">IF(OR(N131="",G131=""),"",N131-G131)</f>
        <v/>
      </c>
      <c r="P131" s="77" t="str">
        <f aca="false">IF(OR(N131="",G131="",G131=0),"",(N131-G131)/G131)</f>
        <v/>
      </c>
      <c r="Q131" s="78" t="str">
        <f aca="false">IF(B131="","",IF(L131="","Open","Closed"))</f>
        <v/>
      </c>
      <c r="R131" s="73" t="str">
        <f aca="true">IF(C131="","",IF(L131="",TODAY()-C131,L131-C131))</f>
        <v/>
      </c>
      <c r="S131" s="74"/>
      <c r="T131" s="79"/>
    </row>
    <row r="132" customFormat="false" ht="18" hidden="false" customHeight="true" outlineLevel="0" collapsed="false">
      <c r="A132" s="62" t="n">
        <v>103</v>
      </c>
      <c r="B132" s="63"/>
      <c r="C132" s="64"/>
      <c r="D132" s="44"/>
      <c r="E132" s="65"/>
      <c r="F132" s="65"/>
      <c r="G132" s="46" t="str">
        <f aca="false">IF(OR(D132="",E132=""),"",D132*E132+IF(F132="",0,F132))</f>
        <v/>
      </c>
      <c r="H132" s="65" t="str">
        <f aca="false">IF(B132="","",IFERROR(let(h,stockhistory(B132,TODAY()-10,TODAY(),0,0,1),INDEX(h,ROWS(h),1)),""))</f>
        <v/>
      </c>
      <c r="I132" s="65" t="str">
        <f aca="false">IF(OR(D132="",H132="",Q132="Closed"),"",D132*H132)</f>
        <v/>
      </c>
      <c r="J132" s="66" t="str">
        <f aca="false">IF(OR(I132="",G132="",Q132="Closed"),"",I132-G132)</f>
        <v/>
      </c>
      <c r="K132" s="67" t="str">
        <f aca="false">IF(OR(I132="",G132="",G132=0,Q132="Closed"),"",(I132-G132)/G132)</f>
        <v/>
      </c>
      <c r="L132" s="64"/>
      <c r="M132" s="65"/>
      <c r="N132" s="65" t="str">
        <f aca="false">IF(OR(D132="",M132=""),"",D132*M132)</f>
        <v/>
      </c>
      <c r="O132" s="46" t="str">
        <f aca="false">IF(OR(N132="",G132=""),"",N132-G132)</f>
        <v/>
      </c>
      <c r="P132" s="67" t="str">
        <f aca="false">IF(OR(N132="",G132="",G132=0),"",(N132-G132)/G132)</f>
        <v/>
      </c>
      <c r="Q132" s="68" t="str">
        <f aca="false">IF(B132="","",IF(L132="","Open","Closed"))</f>
        <v/>
      </c>
      <c r="R132" s="44" t="str">
        <f aca="true">IF(C132="","",IF(L132="",TODAY()-C132,L132-C132))</f>
        <v/>
      </c>
      <c r="S132" s="65"/>
      <c r="T132" s="69"/>
    </row>
    <row r="133" customFormat="false" ht="18" hidden="false" customHeight="true" outlineLevel="0" collapsed="false">
      <c r="A133" s="70" t="n">
        <v>104</v>
      </c>
      <c r="B133" s="71"/>
      <c r="C133" s="72"/>
      <c r="D133" s="73"/>
      <c r="E133" s="74"/>
      <c r="F133" s="74"/>
      <c r="G133" s="75" t="str">
        <f aca="false">IF(OR(D133="",E133=""),"",D133*E133+IF(F133="",0,F133))</f>
        <v/>
      </c>
      <c r="H133" s="74" t="str">
        <f aca="false">IF(B133="","",IFERROR(let(h,stockhistory(B133,TODAY()-10,TODAY(),0,0,1),INDEX(h,ROWS(h),1)),""))</f>
        <v/>
      </c>
      <c r="I133" s="74" t="str">
        <f aca="false">IF(OR(D133="",H133="",Q133="Closed"),"",D133*H133)</f>
        <v/>
      </c>
      <c r="J133" s="76" t="str">
        <f aca="false">IF(OR(I133="",G133="",Q133="Closed"),"",I133-G133)</f>
        <v/>
      </c>
      <c r="K133" s="77" t="str">
        <f aca="false">IF(OR(I133="",G133="",G133=0,Q133="Closed"),"",(I133-G133)/G133)</f>
        <v/>
      </c>
      <c r="L133" s="72"/>
      <c r="M133" s="74"/>
      <c r="N133" s="74" t="str">
        <f aca="false">IF(OR(D133="",M133=""),"",D133*M133)</f>
        <v/>
      </c>
      <c r="O133" s="75" t="str">
        <f aca="false">IF(OR(N133="",G133=""),"",N133-G133)</f>
        <v/>
      </c>
      <c r="P133" s="77" t="str">
        <f aca="false">IF(OR(N133="",G133="",G133=0),"",(N133-G133)/G133)</f>
        <v/>
      </c>
      <c r="Q133" s="78" t="str">
        <f aca="false">IF(B133="","",IF(L133="","Open","Closed"))</f>
        <v/>
      </c>
      <c r="R133" s="73" t="str">
        <f aca="true">IF(C133="","",IF(L133="",TODAY()-C133,L133-C133))</f>
        <v/>
      </c>
      <c r="S133" s="74"/>
      <c r="T133" s="79"/>
    </row>
    <row r="134" customFormat="false" ht="18" hidden="false" customHeight="true" outlineLevel="0" collapsed="false">
      <c r="A134" s="62" t="n">
        <v>105</v>
      </c>
      <c r="B134" s="63"/>
      <c r="C134" s="64"/>
      <c r="D134" s="44"/>
      <c r="E134" s="65"/>
      <c r="F134" s="65"/>
      <c r="G134" s="46" t="str">
        <f aca="false">IF(OR(D134="",E134=""),"",D134*E134+IF(F134="",0,F134))</f>
        <v/>
      </c>
      <c r="H134" s="65" t="str">
        <f aca="false">IF(B134="","",IFERROR(let(h,stockhistory(B134,TODAY()-10,TODAY(),0,0,1),INDEX(h,ROWS(h),1)),""))</f>
        <v/>
      </c>
      <c r="I134" s="65" t="str">
        <f aca="false">IF(OR(D134="",H134="",Q134="Closed"),"",D134*H134)</f>
        <v/>
      </c>
      <c r="J134" s="66" t="str">
        <f aca="false">IF(OR(I134="",G134="",Q134="Closed"),"",I134-G134)</f>
        <v/>
      </c>
      <c r="K134" s="67" t="str">
        <f aca="false">IF(OR(I134="",G134="",G134=0,Q134="Closed"),"",(I134-G134)/G134)</f>
        <v/>
      </c>
      <c r="L134" s="64"/>
      <c r="M134" s="65"/>
      <c r="N134" s="65" t="str">
        <f aca="false">IF(OR(D134="",M134=""),"",D134*M134)</f>
        <v/>
      </c>
      <c r="O134" s="46" t="str">
        <f aca="false">IF(OR(N134="",G134=""),"",N134-G134)</f>
        <v/>
      </c>
      <c r="P134" s="67" t="str">
        <f aca="false">IF(OR(N134="",G134="",G134=0),"",(N134-G134)/G134)</f>
        <v/>
      </c>
      <c r="Q134" s="68" t="str">
        <f aca="false">IF(B134="","",IF(L134="","Open","Closed"))</f>
        <v/>
      </c>
      <c r="R134" s="44" t="str">
        <f aca="true">IF(C134="","",IF(L134="",TODAY()-C134,L134-C134))</f>
        <v/>
      </c>
      <c r="S134" s="65"/>
      <c r="T134" s="69"/>
    </row>
    <row r="135" customFormat="false" ht="18" hidden="false" customHeight="true" outlineLevel="0" collapsed="false">
      <c r="A135" s="70" t="n">
        <v>106</v>
      </c>
      <c r="B135" s="71"/>
      <c r="C135" s="72"/>
      <c r="D135" s="73"/>
      <c r="E135" s="74"/>
      <c r="F135" s="74"/>
      <c r="G135" s="75" t="str">
        <f aca="false">IF(OR(D135="",E135=""),"",D135*E135+IF(F135="",0,F135))</f>
        <v/>
      </c>
      <c r="H135" s="74" t="str">
        <f aca="false">IF(B135="","",IFERROR(let(h,stockhistory(B135,TODAY()-10,TODAY(),0,0,1),INDEX(h,ROWS(h),1)),""))</f>
        <v/>
      </c>
      <c r="I135" s="74" t="str">
        <f aca="false">IF(OR(D135="",H135="",Q135="Closed"),"",D135*H135)</f>
        <v/>
      </c>
      <c r="J135" s="76" t="str">
        <f aca="false">IF(OR(I135="",G135="",Q135="Closed"),"",I135-G135)</f>
        <v/>
      </c>
      <c r="K135" s="77" t="str">
        <f aca="false">IF(OR(I135="",G135="",G135=0,Q135="Closed"),"",(I135-G135)/G135)</f>
        <v/>
      </c>
      <c r="L135" s="72"/>
      <c r="M135" s="74"/>
      <c r="N135" s="74" t="str">
        <f aca="false">IF(OR(D135="",M135=""),"",D135*M135)</f>
        <v/>
      </c>
      <c r="O135" s="75" t="str">
        <f aca="false">IF(OR(N135="",G135=""),"",N135-G135)</f>
        <v/>
      </c>
      <c r="P135" s="77" t="str">
        <f aca="false">IF(OR(N135="",G135="",G135=0),"",(N135-G135)/G135)</f>
        <v/>
      </c>
      <c r="Q135" s="78" t="str">
        <f aca="false">IF(B135="","",IF(L135="","Open","Closed"))</f>
        <v/>
      </c>
      <c r="R135" s="73" t="str">
        <f aca="true">IF(C135="","",IF(L135="",TODAY()-C135,L135-C135))</f>
        <v/>
      </c>
      <c r="S135" s="74"/>
      <c r="T135" s="79"/>
    </row>
    <row r="136" customFormat="false" ht="18" hidden="false" customHeight="true" outlineLevel="0" collapsed="false">
      <c r="A136" s="62" t="n">
        <v>107</v>
      </c>
      <c r="B136" s="63"/>
      <c r="C136" s="64"/>
      <c r="D136" s="44"/>
      <c r="E136" s="65"/>
      <c r="F136" s="65"/>
      <c r="G136" s="46" t="str">
        <f aca="false">IF(OR(D136="",E136=""),"",D136*E136+IF(F136="",0,F136))</f>
        <v/>
      </c>
      <c r="H136" s="65" t="str">
        <f aca="false">IF(B136="","",IFERROR(let(h,stockhistory(B136,TODAY()-10,TODAY(),0,0,1),INDEX(h,ROWS(h),1)),""))</f>
        <v/>
      </c>
      <c r="I136" s="65" t="str">
        <f aca="false">IF(OR(D136="",H136="",Q136="Closed"),"",D136*H136)</f>
        <v/>
      </c>
      <c r="J136" s="66" t="str">
        <f aca="false">IF(OR(I136="",G136="",Q136="Closed"),"",I136-G136)</f>
        <v/>
      </c>
      <c r="K136" s="67" t="str">
        <f aca="false">IF(OR(I136="",G136="",G136=0,Q136="Closed"),"",(I136-G136)/G136)</f>
        <v/>
      </c>
      <c r="L136" s="64"/>
      <c r="M136" s="65"/>
      <c r="N136" s="65" t="str">
        <f aca="false">IF(OR(D136="",M136=""),"",D136*M136)</f>
        <v/>
      </c>
      <c r="O136" s="46" t="str">
        <f aca="false">IF(OR(N136="",G136=""),"",N136-G136)</f>
        <v/>
      </c>
      <c r="P136" s="67" t="str">
        <f aca="false">IF(OR(N136="",G136="",G136=0),"",(N136-G136)/G136)</f>
        <v/>
      </c>
      <c r="Q136" s="68" t="str">
        <f aca="false">IF(B136="","",IF(L136="","Open","Closed"))</f>
        <v/>
      </c>
      <c r="R136" s="44" t="str">
        <f aca="true">IF(C136="","",IF(L136="",TODAY()-C136,L136-C136))</f>
        <v/>
      </c>
      <c r="S136" s="65"/>
      <c r="T136" s="69"/>
    </row>
    <row r="137" customFormat="false" ht="18" hidden="false" customHeight="true" outlineLevel="0" collapsed="false">
      <c r="A137" s="70" t="n">
        <v>108</v>
      </c>
      <c r="B137" s="71"/>
      <c r="C137" s="72"/>
      <c r="D137" s="73"/>
      <c r="E137" s="74"/>
      <c r="F137" s="74"/>
      <c r="G137" s="75" t="str">
        <f aca="false">IF(OR(D137="",E137=""),"",D137*E137+IF(F137="",0,F137))</f>
        <v/>
      </c>
      <c r="H137" s="74" t="str">
        <f aca="false">IF(B137="","",IFERROR(let(h,stockhistory(B137,TODAY()-10,TODAY(),0,0,1),INDEX(h,ROWS(h),1)),""))</f>
        <v/>
      </c>
      <c r="I137" s="74" t="str">
        <f aca="false">IF(OR(D137="",H137="",Q137="Closed"),"",D137*H137)</f>
        <v/>
      </c>
      <c r="J137" s="76" t="str">
        <f aca="false">IF(OR(I137="",G137="",Q137="Closed"),"",I137-G137)</f>
        <v/>
      </c>
      <c r="K137" s="77" t="str">
        <f aca="false">IF(OR(I137="",G137="",G137=0,Q137="Closed"),"",(I137-G137)/G137)</f>
        <v/>
      </c>
      <c r="L137" s="72"/>
      <c r="M137" s="74"/>
      <c r="N137" s="74" t="str">
        <f aca="false">IF(OR(D137="",M137=""),"",D137*M137)</f>
        <v/>
      </c>
      <c r="O137" s="75" t="str">
        <f aca="false">IF(OR(N137="",G137=""),"",N137-G137)</f>
        <v/>
      </c>
      <c r="P137" s="77" t="str">
        <f aca="false">IF(OR(N137="",G137="",G137=0),"",(N137-G137)/G137)</f>
        <v/>
      </c>
      <c r="Q137" s="78" t="str">
        <f aca="false">IF(B137="","",IF(L137="","Open","Closed"))</f>
        <v/>
      </c>
      <c r="R137" s="73" t="str">
        <f aca="true">IF(C137="","",IF(L137="",TODAY()-C137,L137-C137))</f>
        <v/>
      </c>
      <c r="S137" s="74"/>
      <c r="T137" s="79"/>
    </row>
    <row r="138" customFormat="false" ht="18" hidden="false" customHeight="true" outlineLevel="0" collapsed="false">
      <c r="A138" s="62" t="n">
        <v>109</v>
      </c>
      <c r="B138" s="63"/>
      <c r="C138" s="64"/>
      <c r="D138" s="44"/>
      <c r="E138" s="65"/>
      <c r="F138" s="65"/>
      <c r="G138" s="46" t="str">
        <f aca="false">IF(OR(D138="",E138=""),"",D138*E138+IF(F138="",0,F138))</f>
        <v/>
      </c>
      <c r="H138" s="65" t="str">
        <f aca="false">IF(B138="","",IFERROR(let(h,stockhistory(B138,TODAY()-10,TODAY(),0,0,1),INDEX(h,ROWS(h),1)),""))</f>
        <v/>
      </c>
      <c r="I138" s="65" t="str">
        <f aca="false">IF(OR(D138="",H138="",Q138="Closed"),"",D138*H138)</f>
        <v/>
      </c>
      <c r="J138" s="66" t="str">
        <f aca="false">IF(OR(I138="",G138="",Q138="Closed"),"",I138-G138)</f>
        <v/>
      </c>
      <c r="K138" s="67" t="str">
        <f aca="false">IF(OR(I138="",G138="",G138=0,Q138="Closed"),"",(I138-G138)/G138)</f>
        <v/>
      </c>
      <c r="L138" s="64"/>
      <c r="M138" s="65"/>
      <c r="N138" s="65" t="str">
        <f aca="false">IF(OR(D138="",M138=""),"",D138*M138)</f>
        <v/>
      </c>
      <c r="O138" s="46" t="str">
        <f aca="false">IF(OR(N138="",G138=""),"",N138-G138)</f>
        <v/>
      </c>
      <c r="P138" s="67" t="str">
        <f aca="false">IF(OR(N138="",G138="",G138=0),"",(N138-G138)/G138)</f>
        <v/>
      </c>
      <c r="Q138" s="68" t="str">
        <f aca="false">IF(B138="","",IF(L138="","Open","Closed"))</f>
        <v/>
      </c>
      <c r="R138" s="44" t="str">
        <f aca="true">IF(C138="","",IF(L138="",TODAY()-C138,L138-C138))</f>
        <v/>
      </c>
      <c r="S138" s="65"/>
      <c r="T138" s="69"/>
    </row>
    <row r="139" customFormat="false" ht="18" hidden="false" customHeight="true" outlineLevel="0" collapsed="false">
      <c r="A139" s="70" t="n">
        <v>110</v>
      </c>
      <c r="B139" s="71"/>
      <c r="C139" s="72"/>
      <c r="D139" s="73"/>
      <c r="E139" s="74"/>
      <c r="F139" s="74"/>
      <c r="G139" s="75" t="str">
        <f aca="false">IF(OR(D139="",E139=""),"",D139*E139+IF(F139="",0,F139))</f>
        <v/>
      </c>
      <c r="H139" s="74" t="str">
        <f aca="false">IF(B139="","",IFERROR(let(h,stockhistory(B139,TODAY()-10,TODAY(),0,0,1),INDEX(h,ROWS(h),1)),""))</f>
        <v/>
      </c>
      <c r="I139" s="74" t="str">
        <f aca="false">IF(OR(D139="",H139="",Q139="Closed"),"",D139*H139)</f>
        <v/>
      </c>
      <c r="J139" s="76" t="str">
        <f aca="false">IF(OR(I139="",G139="",Q139="Closed"),"",I139-G139)</f>
        <v/>
      </c>
      <c r="K139" s="77" t="str">
        <f aca="false">IF(OR(I139="",G139="",G139=0,Q139="Closed"),"",(I139-G139)/G139)</f>
        <v/>
      </c>
      <c r="L139" s="72"/>
      <c r="M139" s="74"/>
      <c r="N139" s="74" t="str">
        <f aca="false">IF(OR(D139="",M139=""),"",D139*M139)</f>
        <v/>
      </c>
      <c r="O139" s="75" t="str">
        <f aca="false">IF(OR(N139="",G139=""),"",N139-G139)</f>
        <v/>
      </c>
      <c r="P139" s="77" t="str">
        <f aca="false">IF(OR(N139="",G139="",G139=0),"",(N139-G139)/G139)</f>
        <v/>
      </c>
      <c r="Q139" s="78" t="str">
        <f aca="false">IF(B139="","",IF(L139="","Open","Closed"))</f>
        <v/>
      </c>
      <c r="R139" s="73" t="str">
        <f aca="true">IF(C139="","",IF(L139="",TODAY()-C139,L139-C139))</f>
        <v/>
      </c>
      <c r="S139" s="74"/>
      <c r="T139" s="79"/>
    </row>
    <row r="140" customFormat="false" ht="18" hidden="false" customHeight="true" outlineLevel="0" collapsed="false">
      <c r="A140" s="62" t="n">
        <v>111</v>
      </c>
      <c r="B140" s="63"/>
      <c r="C140" s="64"/>
      <c r="D140" s="44"/>
      <c r="E140" s="65"/>
      <c r="F140" s="65"/>
      <c r="G140" s="46" t="str">
        <f aca="false">IF(OR(D140="",E140=""),"",D140*E140+IF(F140="",0,F140))</f>
        <v/>
      </c>
      <c r="H140" s="65" t="str">
        <f aca="false">IF(B140="","",IFERROR(let(h,stockhistory(B140,TODAY()-10,TODAY(),0,0,1),INDEX(h,ROWS(h),1)),""))</f>
        <v/>
      </c>
      <c r="I140" s="65" t="str">
        <f aca="false">IF(OR(D140="",H140="",Q140="Closed"),"",D140*H140)</f>
        <v/>
      </c>
      <c r="J140" s="66" t="str">
        <f aca="false">IF(OR(I140="",G140="",Q140="Closed"),"",I140-G140)</f>
        <v/>
      </c>
      <c r="K140" s="67" t="str">
        <f aca="false">IF(OR(I140="",G140="",G140=0,Q140="Closed"),"",(I140-G140)/G140)</f>
        <v/>
      </c>
      <c r="L140" s="64"/>
      <c r="M140" s="65"/>
      <c r="N140" s="65" t="str">
        <f aca="false">IF(OR(D140="",M140=""),"",D140*M140)</f>
        <v/>
      </c>
      <c r="O140" s="46" t="str">
        <f aca="false">IF(OR(N140="",G140=""),"",N140-G140)</f>
        <v/>
      </c>
      <c r="P140" s="67" t="str">
        <f aca="false">IF(OR(N140="",G140="",G140=0),"",(N140-G140)/G140)</f>
        <v/>
      </c>
      <c r="Q140" s="68" t="str">
        <f aca="false">IF(B140="","",IF(L140="","Open","Closed"))</f>
        <v/>
      </c>
      <c r="R140" s="44" t="str">
        <f aca="true">IF(C140="","",IF(L140="",TODAY()-C140,L140-C140))</f>
        <v/>
      </c>
      <c r="S140" s="65"/>
      <c r="T140" s="69"/>
    </row>
    <row r="141" customFormat="false" ht="18" hidden="false" customHeight="true" outlineLevel="0" collapsed="false">
      <c r="A141" s="70" t="n">
        <v>112</v>
      </c>
      <c r="B141" s="71"/>
      <c r="C141" s="72"/>
      <c r="D141" s="73"/>
      <c r="E141" s="74"/>
      <c r="F141" s="74"/>
      <c r="G141" s="75" t="str">
        <f aca="false">IF(OR(D141="",E141=""),"",D141*E141+IF(F141="",0,F141))</f>
        <v/>
      </c>
      <c r="H141" s="74" t="str">
        <f aca="false">IF(B141="","",IFERROR(let(h,stockhistory(B141,TODAY()-10,TODAY(),0,0,1),INDEX(h,ROWS(h),1)),""))</f>
        <v/>
      </c>
      <c r="I141" s="74" t="str">
        <f aca="false">IF(OR(D141="",H141="",Q141="Closed"),"",D141*H141)</f>
        <v/>
      </c>
      <c r="J141" s="76" t="str">
        <f aca="false">IF(OR(I141="",G141="",Q141="Closed"),"",I141-G141)</f>
        <v/>
      </c>
      <c r="K141" s="77" t="str">
        <f aca="false">IF(OR(I141="",G141="",G141=0,Q141="Closed"),"",(I141-G141)/G141)</f>
        <v/>
      </c>
      <c r="L141" s="72"/>
      <c r="M141" s="74"/>
      <c r="N141" s="74" t="str">
        <f aca="false">IF(OR(D141="",M141=""),"",D141*M141)</f>
        <v/>
      </c>
      <c r="O141" s="75" t="str">
        <f aca="false">IF(OR(N141="",G141=""),"",N141-G141)</f>
        <v/>
      </c>
      <c r="P141" s="77" t="str">
        <f aca="false">IF(OR(N141="",G141="",G141=0),"",(N141-G141)/G141)</f>
        <v/>
      </c>
      <c r="Q141" s="78" t="str">
        <f aca="false">IF(B141="","",IF(L141="","Open","Closed"))</f>
        <v/>
      </c>
      <c r="R141" s="73" t="str">
        <f aca="true">IF(C141="","",IF(L141="",TODAY()-C141,L141-C141))</f>
        <v/>
      </c>
      <c r="S141" s="74"/>
      <c r="T141" s="79"/>
    </row>
    <row r="142" customFormat="false" ht="18" hidden="false" customHeight="true" outlineLevel="0" collapsed="false">
      <c r="A142" s="62" t="n">
        <v>113</v>
      </c>
      <c r="B142" s="63"/>
      <c r="C142" s="64"/>
      <c r="D142" s="44"/>
      <c r="E142" s="65"/>
      <c r="F142" s="65"/>
      <c r="G142" s="46" t="str">
        <f aca="false">IF(OR(D142="",E142=""),"",D142*E142+IF(F142="",0,F142))</f>
        <v/>
      </c>
      <c r="H142" s="65" t="str">
        <f aca="false">IF(B142="","",IFERROR(let(h,stockhistory(B142,TODAY()-10,TODAY(),0,0,1),INDEX(h,ROWS(h),1)),""))</f>
        <v/>
      </c>
      <c r="I142" s="65" t="str">
        <f aca="false">IF(OR(D142="",H142="",Q142="Closed"),"",D142*H142)</f>
        <v/>
      </c>
      <c r="J142" s="66" t="str">
        <f aca="false">IF(OR(I142="",G142="",Q142="Closed"),"",I142-G142)</f>
        <v/>
      </c>
      <c r="K142" s="67" t="str">
        <f aca="false">IF(OR(I142="",G142="",G142=0,Q142="Closed"),"",(I142-G142)/G142)</f>
        <v/>
      </c>
      <c r="L142" s="64"/>
      <c r="M142" s="65"/>
      <c r="N142" s="65" t="str">
        <f aca="false">IF(OR(D142="",M142=""),"",D142*M142)</f>
        <v/>
      </c>
      <c r="O142" s="46" t="str">
        <f aca="false">IF(OR(N142="",G142=""),"",N142-G142)</f>
        <v/>
      </c>
      <c r="P142" s="67" t="str">
        <f aca="false">IF(OR(N142="",G142="",G142=0),"",(N142-G142)/G142)</f>
        <v/>
      </c>
      <c r="Q142" s="68" t="str">
        <f aca="false">IF(B142="","",IF(L142="","Open","Closed"))</f>
        <v/>
      </c>
      <c r="R142" s="44" t="str">
        <f aca="true">IF(C142="","",IF(L142="",TODAY()-C142,L142-C142))</f>
        <v/>
      </c>
      <c r="S142" s="65"/>
      <c r="T142" s="69"/>
    </row>
    <row r="143" customFormat="false" ht="18" hidden="false" customHeight="true" outlineLevel="0" collapsed="false">
      <c r="A143" s="70" t="n">
        <v>114</v>
      </c>
      <c r="B143" s="71"/>
      <c r="C143" s="72"/>
      <c r="D143" s="73"/>
      <c r="E143" s="74"/>
      <c r="F143" s="74"/>
      <c r="G143" s="75" t="str">
        <f aca="false">IF(OR(D143="",E143=""),"",D143*E143+IF(F143="",0,F143))</f>
        <v/>
      </c>
      <c r="H143" s="74" t="str">
        <f aca="false">IF(B143="","",IFERROR(let(h,stockhistory(B143,TODAY()-10,TODAY(),0,0,1),INDEX(h,ROWS(h),1)),""))</f>
        <v/>
      </c>
      <c r="I143" s="74" t="str">
        <f aca="false">IF(OR(D143="",H143="",Q143="Closed"),"",D143*H143)</f>
        <v/>
      </c>
      <c r="J143" s="76" t="str">
        <f aca="false">IF(OR(I143="",G143="",Q143="Closed"),"",I143-G143)</f>
        <v/>
      </c>
      <c r="K143" s="77" t="str">
        <f aca="false">IF(OR(I143="",G143="",G143=0,Q143="Closed"),"",(I143-G143)/G143)</f>
        <v/>
      </c>
      <c r="L143" s="72"/>
      <c r="M143" s="74"/>
      <c r="N143" s="74" t="str">
        <f aca="false">IF(OR(D143="",M143=""),"",D143*M143)</f>
        <v/>
      </c>
      <c r="O143" s="75" t="str">
        <f aca="false">IF(OR(N143="",G143=""),"",N143-G143)</f>
        <v/>
      </c>
      <c r="P143" s="77" t="str">
        <f aca="false">IF(OR(N143="",G143="",G143=0),"",(N143-G143)/G143)</f>
        <v/>
      </c>
      <c r="Q143" s="78" t="str">
        <f aca="false">IF(B143="","",IF(L143="","Open","Closed"))</f>
        <v/>
      </c>
      <c r="R143" s="73" t="str">
        <f aca="true">IF(C143="","",IF(L143="",TODAY()-C143,L143-C143))</f>
        <v/>
      </c>
      <c r="S143" s="74"/>
      <c r="T143" s="79"/>
    </row>
    <row r="144" customFormat="false" ht="18" hidden="false" customHeight="true" outlineLevel="0" collapsed="false">
      <c r="A144" s="62" t="n">
        <v>115</v>
      </c>
      <c r="B144" s="63"/>
      <c r="C144" s="64"/>
      <c r="D144" s="44"/>
      <c r="E144" s="65"/>
      <c r="F144" s="65"/>
      <c r="G144" s="46" t="str">
        <f aca="false">IF(OR(D144="",E144=""),"",D144*E144+IF(F144="",0,F144))</f>
        <v/>
      </c>
      <c r="H144" s="65" t="str">
        <f aca="false">IF(B144="","",IFERROR(let(h,stockhistory(B144,TODAY()-10,TODAY(),0,0,1),INDEX(h,ROWS(h),1)),""))</f>
        <v/>
      </c>
      <c r="I144" s="65" t="str">
        <f aca="false">IF(OR(D144="",H144="",Q144="Closed"),"",D144*H144)</f>
        <v/>
      </c>
      <c r="J144" s="66" t="str">
        <f aca="false">IF(OR(I144="",G144="",Q144="Closed"),"",I144-G144)</f>
        <v/>
      </c>
      <c r="K144" s="67" t="str">
        <f aca="false">IF(OR(I144="",G144="",G144=0,Q144="Closed"),"",(I144-G144)/G144)</f>
        <v/>
      </c>
      <c r="L144" s="64"/>
      <c r="M144" s="65"/>
      <c r="N144" s="65" t="str">
        <f aca="false">IF(OR(D144="",M144=""),"",D144*M144)</f>
        <v/>
      </c>
      <c r="O144" s="46" t="str">
        <f aca="false">IF(OR(N144="",G144=""),"",N144-G144)</f>
        <v/>
      </c>
      <c r="P144" s="67" t="str">
        <f aca="false">IF(OR(N144="",G144="",G144=0),"",(N144-G144)/G144)</f>
        <v/>
      </c>
      <c r="Q144" s="68" t="str">
        <f aca="false">IF(B144="","",IF(L144="","Open","Closed"))</f>
        <v/>
      </c>
      <c r="R144" s="44" t="str">
        <f aca="true">IF(C144="","",IF(L144="",TODAY()-C144,L144-C144))</f>
        <v/>
      </c>
      <c r="S144" s="65"/>
      <c r="T144" s="69"/>
    </row>
    <row r="145" customFormat="false" ht="18" hidden="false" customHeight="true" outlineLevel="0" collapsed="false">
      <c r="A145" s="70" t="n">
        <v>116</v>
      </c>
      <c r="B145" s="71"/>
      <c r="C145" s="72"/>
      <c r="D145" s="73"/>
      <c r="E145" s="74"/>
      <c r="F145" s="74"/>
      <c r="G145" s="75" t="str">
        <f aca="false">IF(OR(D145="",E145=""),"",D145*E145+IF(F145="",0,F145))</f>
        <v/>
      </c>
      <c r="H145" s="74" t="str">
        <f aca="false">IF(B145="","",IFERROR(let(h,stockhistory(B145,TODAY()-10,TODAY(),0,0,1),INDEX(h,ROWS(h),1)),""))</f>
        <v/>
      </c>
      <c r="I145" s="74" t="str">
        <f aca="false">IF(OR(D145="",H145="",Q145="Closed"),"",D145*H145)</f>
        <v/>
      </c>
      <c r="J145" s="76" t="str">
        <f aca="false">IF(OR(I145="",G145="",Q145="Closed"),"",I145-G145)</f>
        <v/>
      </c>
      <c r="K145" s="77" t="str">
        <f aca="false">IF(OR(I145="",G145="",G145=0,Q145="Closed"),"",(I145-G145)/G145)</f>
        <v/>
      </c>
      <c r="L145" s="72"/>
      <c r="M145" s="74"/>
      <c r="N145" s="74" t="str">
        <f aca="false">IF(OR(D145="",M145=""),"",D145*M145)</f>
        <v/>
      </c>
      <c r="O145" s="75" t="str">
        <f aca="false">IF(OR(N145="",G145=""),"",N145-G145)</f>
        <v/>
      </c>
      <c r="P145" s="77" t="str">
        <f aca="false">IF(OR(N145="",G145="",G145=0),"",(N145-G145)/G145)</f>
        <v/>
      </c>
      <c r="Q145" s="78" t="str">
        <f aca="false">IF(B145="","",IF(L145="","Open","Closed"))</f>
        <v/>
      </c>
      <c r="R145" s="73" t="str">
        <f aca="true">IF(C145="","",IF(L145="",TODAY()-C145,L145-C145))</f>
        <v/>
      </c>
      <c r="S145" s="74"/>
      <c r="T145" s="79"/>
    </row>
    <row r="146" customFormat="false" ht="18" hidden="false" customHeight="true" outlineLevel="0" collapsed="false">
      <c r="A146" s="62" t="n">
        <v>117</v>
      </c>
      <c r="B146" s="63"/>
      <c r="C146" s="64"/>
      <c r="D146" s="44"/>
      <c r="E146" s="65"/>
      <c r="F146" s="65"/>
      <c r="G146" s="46" t="str">
        <f aca="false">IF(OR(D146="",E146=""),"",D146*E146+IF(F146="",0,F146))</f>
        <v/>
      </c>
      <c r="H146" s="65" t="str">
        <f aca="false">IF(B146="","",IFERROR(let(h,stockhistory(B146,TODAY()-10,TODAY(),0,0,1),INDEX(h,ROWS(h),1)),""))</f>
        <v/>
      </c>
      <c r="I146" s="65" t="str">
        <f aca="false">IF(OR(D146="",H146="",Q146="Closed"),"",D146*H146)</f>
        <v/>
      </c>
      <c r="J146" s="66" t="str">
        <f aca="false">IF(OR(I146="",G146="",Q146="Closed"),"",I146-G146)</f>
        <v/>
      </c>
      <c r="K146" s="67" t="str">
        <f aca="false">IF(OR(I146="",G146="",G146=0,Q146="Closed"),"",(I146-G146)/G146)</f>
        <v/>
      </c>
      <c r="L146" s="64"/>
      <c r="M146" s="65"/>
      <c r="N146" s="65" t="str">
        <f aca="false">IF(OR(D146="",M146=""),"",D146*M146)</f>
        <v/>
      </c>
      <c r="O146" s="46" t="str">
        <f aca="false">IF(OR(N146="",G146=""),"",N146-G146)</f>
        <v/>
      </c>
      <c r="P146" s="67" t="str">
        <f aca="false">IF(OR(N146="",G146="",G146=0),"",(N146-G146)/G146)</f>
        <v/>
      </c>
      <c r="Q146" s="68" t="str">
        <f aca="false">IF(B146="","",IF(L146="","Open","Closed"))</f>
        <v/>
      </c>
      <c r="R146" s="44" t="str">
        <f aca="true">IF(C146="","",IF(L146="",TODAY()-C146,L146-C146))</f>
        <v/>
      </c>
      <c r="S146" s="65"/>
      <c r="T146" s="69"/>
    </row>
    <row r="147" customFormat="false" ht="18" hidden="false" customHeight="true" outlineLevel="0" collapsed="false">
      <c r="A147" s="70" t="n">
        <v>118</v>
      </c>
      <c r="B147" s="71"/>
      <c r="C147" s="72"/>
      <c r="D147" s="73"/>
      <c r="E147" s="74"/>
      <c r="F147" s="74"/>
      <c r="G147" s="75" t="str">
        <f aca="false">IF(OR(D147="",E147=""),"",D147*E147+IF(F147="",0,F147))</f>
        <v/>
      </c>
      <c r="H147" s="74" t="str">
        <f aca="false">IF(B147="","",IFERROR(let(h,stockhistory(B147,TODAY()-10,TODAY(),0,0,1),INDEX(h,ROWS(h),1)),""))</f>
        <v/>
      </c>
      <c r="I147" s="74" t="str">
        <f aca="false">IF(OR(D147="",H147="",Q147="Closed"),"",D147*H147)</f>
        <v/>
      </c>
      <c r="J147" s="76" t="str">
        <f aca="false">IF(OR(I147="",G147="",Q147="Closed"),"",I147-G147)</f>
        <v/>
      </c>
      <c r="K147" s="77" t="str">
        <f aca="false">IF(OR(I147="",G147="",G147=0,Q147="Closed"),"",(I147-G147)/G147)</f>
        <v/>
      </c>
      <c r="L147" s="72"/>
      <c r="M147" s="74"/>
      <c r="N147" s="74" t="str">
        <f aca="false">IF(OR(D147="",M147=""),"",D147*M147)</f>
        <v/>
      </c>
      <c r="O147" s="75" t="str">
        <f aca="false">IF(OR(N147="",G147=""),"",N147-G147)</f>
        <v/>
      </c>
      <c r="P147" s="77" t="str">
        <f aca="false">IF(OR(N147="",G147="",G147=0),"",(N147-G147)/G147)</f>
        <v/>
      </c>
      <c r="Q147" s="78" t="str">
        <f aca="false">IF(B147="","",IF(L147="","Open","Closed"))</f>
        <v/>
      </c>
      <c r="R147" s="73" t="str">
        <f aca="true">IF(C147="","",IF(L147="",TODAY()-C147,L147-C147))</f>
        <v/>
      </c>
      <c r="S147" s="74"/>
      <c r="T147" s="79"/>
    </row>
    <row r="148" customFormat="false" ht="18" hidden="false" customHeight="true" outlineLevel="0" collapsed="false">
      <c r="A148" s="62" t="n">
        <v>119</v>
      </c>
      <c r="B148" s="63"/>
      <c r="C148" s="64"/>
      <c r="D148" s="44"/>
      <c r="E148" s="65"/>
      <c r="F148" s="65"/>
      <c r="G148" s="46" t="str">
        <f aca="false">IF(OR(D148="",E148=""),"",D148*E148+IF(F148="",0,F148))</f>
        <v/>
      </c>
      <c r="H148" s="65" t="str">
        <f aca="false">IF(B148="","",IFERROR(let(h,stockhistory(B148,TODAY()-10,TODAY(),0,0,1),INDEX(h,ROWS(h),1)),""))</f>
        <v/>
      </c>
      <c r="I148" s="65" t="str">
        <f aca="false">IF(OR(D148="",H148="",Q148="Closed"),"",D148*H148)</f>
        <v/>
      </c>
      <c r="J148" s="66" t="str">
        <f aca="false">IF(OR(I148="",G148="",Q148="Closed"),"",I148-G148)</f>
        <v/>
      </c>
      <c r="K148" s="67" t="str">
        <f aca="false">IF(OR(I148="",G148="",G148=0,Q148="Closed"),"",(I148-G148)/G148)</f>
        <v/>
      </c>
      <c r="L148" s="64"/>
      <c r="M148" s="65"/>
      <c r="N148" s="65" t="str">
        <f aca="false">IF(OR(D148="",M148=""),"",D148*M148)</f>
        <v/>
      </c>
      <c r="O148" s="46" t="str">
        <f aca="false">IF(OR(N148="",G148=""),"",N148-G148)</f>
        <v/>
      </c>
      <c r="P148" s="67" t="str">
        <f aca="false">IF(OR(N148="",G148="",G148=0),"",(N148-G148)/G148)</f>
        <v/>
      </c>
      <c r="Q148" s="68" t="str">
        <f aca="false">IF(B148="","",IF(L148="","Open","Closed"))</f>
        <v/>
      </c>
      <c r="R148" s="44" t="str">
        <f aca="true">IF(C148="","",IF(L148="",TODAY()-C148,L148-C148))</f>
        <v/>
      </c>
      <c r="S148" s="65"/>
      <c r="T148" s="69"/>
    </row>
    <row r="149" customFormat="false" ht="18" hidden="false" customHeight="true" outlineLevel="0" collapsed="false">
      <c r="A149" s="70" t="n">
        <v>120</v>
      </c>
      <c r="B149" s="71"/>
      <c r="C149" s="72"/>
      <c r="D149" s="73"/>
      <c r="E149" s="74"/>
      <c r="F149" s="74"/>
      <c r="G149" s="75" t="str">
        <f aca="false">IF(OR(D149="",E149=""),"",D149*E149+IF(F149="",0,F149))</f>
        <v/>
      </c>
      <c r="H149" s="74" t="str">
        <f aca="false">IF(B149="","",IFERROR(let(h,stockhistory(B149,TODAY()-10,TODAY(),0,0,1),INDEX(h,ROWS(h),1)),""))</f>
        <v/>
      </c>
      <c r="I149" s="74" t="str">
        <f aca="false">IF(OR(D149="",H149="",Q149="Closed"),"",D149*H149)</f>
        <v/>
      </c>
      <c r="J149" s="76" t="str">
        <f aca="false">IF(OR(I149="",G149="",Q149="Closed"),"",I149-G149)</f>
        <v/>
      </c>
      <c r="K149" s="77" t="str">
        <f aca="false">IF(OR(I149="",G149="",G149=0,Q149="Closed"),"",(I149-G149)/G149)</f>
        <v/>
      </c>
      <c r="L149" s="72"/>
      <c r="M149" s="74"/>
      <c r="N149" s="74" t="str">
        <f aca="false">IF(OR(D149="",M149=""),"",D149*M149)</f>
        <v/>
      </c>
      <c r="O149" s="75" t="str">
        <f aca="false">IF(OR(N149="",G149=""),"",N149-G149)</f>
        <v/>
      </c>
      <c r="P149" s="77" t="str">
        <f aca="false">IF(OR(N149="",G149="",G149=0),"",(N149-G149)/G149)</f>
        <v/>
      </c>
      <c r="Q149" s="78" t="str">
        <f aca="false">IF(B149="","",IF(L149="","Open","Closed"))</f>
        <v/>
      </c>
      <c r="R149" s="73" t="str">
        <f aca="true">IF(C149="","",IF(L149="",TODAY()-C149,L149-C149))</f>
        <v/>
      </c>
      <c r="S149" s="74"/>
      <c r="T149" s="79"/>
    </row>
    <row r="150" customFormat="false" ht="18" hidden="false" customHeight="true" outlineLevel="0" collapsed="false">
      <c r="A150" s="62" t="n">
        <v>121</v>
      </c>
      <c r="B150" s="63"/>
      <c r="C150" s="64"/>
      <c r="D150" s="44"/>
      <c r="E150" s="65"/>
      <c r="F150" s="65"/>
      <c r="G150" s="46" t="str">
        <f aca="false">IF(OR(D150="",E150=""),"",D150*E150+IF(F150="",0,F150))</f>
        <v/>
      </c>
      <c r="H150" s="65" t="str">
        <f aca="false">IF(B150="","",IFERROR(let(h,stockhistory(B150,TODAY()-10,TODAY(),0,0,1),INDEX(h,ROWS(h),1)),""))</f>
        <v/>
      </c>
      <c r="I150" s="65" t="str">
        <f aca="false">IF(OR(D150="",H150="",Q150="Closed"),"",D150*H150)</f>
        <v/>
      </c>
      <c r="J150" s="66" t="str">
        <f aca="false">IF(OR(I150="",G150="",Q150="Closed"),"",I150-G150)</f>
        <v/>
      </c>
      <c r="K150" s="67" t="str">
        <f aca="false">IF(OR(I150="",G150="",G150=0,Q150="Closed"),"",(I150-G150)/G150)</f>
        <v/>
      </c>
      <c r="L150" s="64"/>
      <c r="M150" s="65"/>
      <c r="N150" s="65" t="str">
        <f aca="false">IF(OR(D150="",M150=""),"",D150*M150)</f>
        <v/>
      </c>
      <c r="O150" s="46" t="str">
        <f aca="false">IF(OR(N150="",G150=""),"",N150-G150)</f>
        <v/>
      </c>
      <c r="P150" s="67" t="str">
        <f aca="false">IF(OR(N150="",G150="",G150=0),"",(N150-G150)/G150)</f>
        <v/>
      </c>
      <c r="Q150" s="68" t="str">
        <f aca="false">IF(B150="","",IF(L150="","Open","Closed"))</f>
        <v/>
      </c>
      <c r="R150" s="44" t="str">
        <f aca="true">IF(C150="","",IF(L150="",TODAY()-C150,L150-C150))</f>
        <v/>
      </c>
      <c r="S150" s="65"/>
      <c r="T150" s="69"/>
    </row>
    <row r="151" customFormat="false" ht="18" hidden="false" customHeight="true" outlineLevel="0" collapsed="false">
      <c r="A151" s="70" t="n">
        <v>122</v>
      </c>
      <c r="B151" s="71"/>
      <c r="C151" s="72"/>
      <c r="D151" s="73"/>
      <c r="E151" s="74"/>
      <c r="F151" s="74"/>
      <c r="G151" s="75" t="str">
        <f aca="false">IF(OR(D151="",E151=""),"",D151*E151+IF(F151="",0,F151))</f>
        <v/>
      </c>
      <c r="H151" s="74" t="str">
        <f aca="false">IF(B151="","",IFERROR(let(h,stockhistory(B151,TODAY()-10,TODAY(),0,0,1),INDEX(h,ROWS(h),1)),""))</f>
        <v/>
      </c>
      <c r="I151" s="74" t="str">
        <f aca="false">IF(OR(D151="",H151="",Q151="Closed"),"",D151*H151)</f>
        <v/>
      </c>
      <c r="J151" s="76" t="str">
        <f aca="false">IF(OR(I151="",G151="",Q151="Closed"),"",I151-G151)</f>
        <v/>
      </c>
      <c r="K151" s="77" t="str">
        <f aca="false">IF(OR(I151="",G151="",G151=0,Q151="Closed"),"",(I151-G151)/G151)</f>
        <v/>
      </c>
      <c r="L151" s="72"/>
      <c r="M151" s="74"/>
      <c r="N151" s="74" t="str">
        <f aca="false">IF(OR(D151="",M151=""),"",D151*M151)</f>
        <v/>
      </c>
      <c r="O151" s="75" t="str">
        <f aca="false">IF(OR(N151="",G151=""),"",N151-G151)</f>
        <v/>
      </c>
      <c r="P151" s="77" t="str">
        <f aca="false">IF(OR(N151="",G151="",G151=0),"",(N151-G151)/G151)</f>
        <v/>
      </c>
      <c r="Q151" s="78" t="str">
        <f aca="false">IF(B151="","",IF(L151="","Open","Closed"))</f>
        <v/>
      </c>
      <c r="R151" s="73" t="str">
        <f aca="true">IF(C151="","",IF(L151="",TODAY()-C151,L151-C151))</f>
        <v/>
      </c>
      <c r="S151" s="74"/>
      <c r="T151" s="79"/>
    </row>
    <row r="152" customFormat="false" ht="18" hidden="false" customHeight="true" outlineLevel="0" collapsed="false">
      <c r="A152" s="62" t="n">
        <v>123</v>
      </c>
      <c r="B152" s="63"/>
      <c r="C152" s="64"/>
      <c r="D152" s="44"/>
      <c r="E152" s="65"/>
      <c r="F152" s="65"/>
      <c r="G152" s="46" t="str">
        <f aca="false">IF(OR(D152="",E152=""),"",D152*E152+IF(F152="",0,F152))</f>
        <v/>
      </c>
      <c r="H152" s="65" t="str">
        <f aca="false">IF(B152="","",IFERROR(let(h,stockhistory(B152,TODAY()-10,TODAY(),0,0,1),INDEX(h,ROWS(h),1)),""))</f>
        <v/>
      </c>
      <c r="I152" s="65" t="str">
        <f aca="false">IF(OR(D152="",H152="",Q152="Closed"),"",D152*H152)</f>
        <v/>
      </c>
      <c r="J152" s="66" t="str">
        <f aca="false">IF(OR(I152="",G152="",Q152="Closed"),"",I152-G152)</f>
        <v/>
      </c>
      <c r="K152" s="67" t="str">
        <f aca="false">IF(OR(I152="",G152="",G152=0,Q152="Closed"),"",(I152-G152)/G152)</f>
        <v/>
      </c>
      <c r="L152" s="64"/>
      <c r="M152" s="65"/>
      <c r="N152" s="65" t="str">
        <f aca="false">IF(OR(D152="",M152=""),"",D152*M152)</f>
        <v/>
      </c>
      <c r="O152" s="46" t="str">
        <f aca="false">IF(OR(N152="",G152=""),"",N152-G152)</f>
        <v/>
      </c>
      <c r="P152" s="67" t="str">
        <f aca="false">IF(OR(N152="",G152="",G152=0),"",(N152-G152)/G152)</f>
        <v/>
      </c>
      <c r="Q152" s="68" t="str">
        <f aca="false">IF(B152="","",IF(L152="","Open","Closed"))</f>
        <v/>
      </c>
      <c r="R152" s="44" t="str">
        <f aca="true">IF(C152="","",IF(L152="",TODAY()-C152,L152-C152))</f>
        <v/>
      </c>
      <c r="S152" s="65"/>
      <c r="T152" s="69"/>
    </row>
    <row r="153" customFormat="false" ht="18" hidden="false" customHeight="true" outlineLevel="0" collapsed="false">
      <c r="A153" s="70" t="n">
        <v>124</v>
      </c>
      <c r="B153" s="71"/>
      <c r="C153" s="72"/>
      <c r="D153" s="73"/>
      <c r="E153" s="74"/>
      <c r="F153" s="74"/>
      <c r="G153" s="75" t="str">
        <f aca="false">IF(OR(D153="",E153=""),"",D153*E153+IF(F153="",0,F153))</f>
        <v/>
      </c>
      <c r="H153" s="74" t="str">
        <f aca="false">IF(B153="","",IFERROR(let(h,stockhistory(B153,TODAY()-10,TODAY(),0,0,1),INDEX(h,ROWS(h),1)),""))</f>
        <v/>
      </c>
      <c r="I153" s="74" t="str">
        <f aca="false">IF(OR(D153="",H153="",Q153="Closed"),"",D153*H153)</f>
        <v/>
      </c>
      <c r="J153" s="76" t="str">
        <f aca="false">IF(OR(I153="",G153="",Q153="Closed"),"",I153-G153)</f>
        <v/>
      </c>
      <c r="K153" s="77" t="str">
        <f aca="false">IF(OR(I153="",G153="",G153=0,Q153="Closed"),"",(I153-G153)/G153)</f>
        <v/>
      </c>
      <c r="L153" s="72"/>
      <c r="M153" s="74"/>
      <c r="N153" s="74" t="str">
        <f aca="false">IF(OR(D153="",M153=""),"",D153*M153)</f>
        <v/>
      </c>
      <c r="O153" s="75" t="str">
        <f aca="false">IF(OR(N153="",G153=""),"",N153-G153)</f>
        <v/>
      </c>
      <c r="P153" s="77" t="str">
        <f aca="false">IF(OR(N153="",G153="",G153=0),"",(N153-G153)/G153)</f>
        <v/>
      </c>
      <c r="Q153" s="78" t="str">
        <f aca="false">IF(B153="","",IF(L153="","Open","Closed"))</f>
        <v/>
      </c>
      <c r="R153" s="73" t="str">
        <f aca="true">IF(C153="","",IF(L153="",TODAY()-C153,L153-C153))</f>
        <v/>
      </c>
      <c r="S153" s="74"/>
      <c r="T153" s="79"/>
    </row>
    <row r="154" customFormat="false" ht="18" hidden="false" customHeight="true" outlineLevel="0" collapsed="false">
      <c r="A154" s="62" t="n">
        <v>125</v>
      </c>
      <c r="B154" s="63"/>
      <c r="C154" s="64"/>
      <c r="D154" s="44"/>
      <c r="E154" s="65"/>
      <c r="F154" s="65"/>
      <c r="G154" s="46" t="str">
        <f aca="false">IF(OR(D154="",E154=""),"",D154*E154+IF(F154="",0,F154))</f>
        <v/>
      </c>
      <c r="H154" s="65" t="str">
        <f aca="false">IF(B154="","",IFERROR(let(h,stockhistory(B154,TODAY()-10,TODAY(),0,0,1),INDEX(h,ROWS(h),1)),""))</f>
        <v/>
      </c>
      <c r="I154" s="65" t="str">
        <f aca="false">IF(OR(D154="",H154="",Q154="Closed"),"",D154*H154)</f>
        <v/>
      </c>
      <c r="J154" s="66" t="str">
        <f aca="false">IF(OR(I154="",G154="",Q154="Closed"),"",I154-G154)</f>
        <v/>
      </c>
      <c r="K154" s="67" t="str">
        <f aca="false">IF(OR(I154="",G154="",G154=0,Q154="Closed"),"",(I154-G154)/G154)</f>
        <v/>
      </c>
      <c r="L154" s="64"/>
      <c r="M154" s="65"/>
      <c r="N154" s="65" t="str">
        <f aca="false">IF(OR(D154="",M154=""),"",D154*M154)</f>
        <v/>
      </c>
      <c r="O154" s="46" t="str">
        <f aca="false">IF(OR(N154="",G154=""),"",N154-G154)</f>
        <v/>
      </c>
      <c r="P154" s="67" t="str">
        <f aca="false">IF(OR(N154="",G154="",G154=0),"",(N154-G154)/G154)</f>
        <v/>
      </c>
      <c r="Q154" s="68" t="str">
        <f aca="false">IF(B154="","",IF(L154="","Open","Closed"))</f>
        <v/>
      </c>
      <c r="R154" s="44" t="str">
        <f aca="true">IF(C154="","",IF(L154="",TODAY()-C154,L154-C154))</f>
        <v/>
      </c>
      <c r="S154" s="65"/>
      <c r="T154" s="69"/>
    </row>
    <row r="155" customFormat="false" ht="18" hidden="false" customHeight="true" outlineLevel="0" collapsed="false">
      <c r="A155" s="70" t="n">
        <v>126</v>
      </c>
      <c r="B155" s="71"/>
      <c r="C155" s="72"/>
      <c r="D155" s="73"/>
      <c r="E155" s="74"/>
      <c r="F155" s="74"/>
      <c r="G155" s="75" t="str">
        <f aca="false">IF(OR(D155="",E155=""),"",D155*E155+IF(F155="",0,F155))</f>
        <v/>
      </c>
      <c r="H155" s="74" t="str">
        <f aca="false">IF(B155="","",IFERROR(let(h,stockhistory(B155,TODAY()-10,TODAY(),0,0,1),INDEX(h,ROWS(h),1)),""))</f>
        <v/>
      </c>
      <c r="I155" s="74" t="str">
        <f aca="false">IF(OR(D155="",H155="",Q155="Closed"),"",D155*H155)</f>
        <v/>
      </c>
      <c r="J155" s="76" t="str">
        <f aca="false">IF(OR(I155="",G155="",Q155="Closed"),"",I155-G155)</f>
        <v/>
      </c>
      <c r="K155" s="77" t="str">
        <f aca="false">IF(OR(I155="",G155="",G155=0,Q155="Closed"),"",(I155-G155)/G155)</f>
        <v/>
      </c>
      <c r="L155" s="72"/>
      <c r="M155" s="74"/>
      <c r="N155" s="74" t="str">
        <f aca="false">IF(OR(D155="",M155=""),"",D155*M155)</f>
        <v/>
      </c>
      <c r="O155" s="75" t="str">
        <f aca="false">IF(OR(N155="",G155=""),"",N155-G155)</f>
        <v/>
      </c>
      <c r="P155" s="77" t="str">
        <f aca="false">IF(OR(N155="",G155="",G155=0),"",(N155-G155)/G155)</f>
        <v/>
      </c>
      <c r="Q155" s="78" t="str">
        <f aca="false">IF(B155="","",IF(L155="","Open","Closed"))</f>
        <v/>
      </c>
      <c r="R155" s="73" t="str">
        <f aca="true">IF(C155="","",IF(L155="",TODAY()-C155,L155-C155))</f>
        <v/>
      </c>
      <c r="S155" s="74"/>
      <c r="T155" s="79"/>
    </row>
    <row r="156" customFormat="false" ht="18" hidden="false" customHeight="true" outlineLevel="0" collapsed="false">
      <c r="A156" s="62" t="n">
        <v>127</v>
      </c>
      <c r="B156" s="63"/>
      <c r="C156" s="64"/>
      <c r="D156" s="44"/>
      <c r="E156" s="65"/>
      <c r="F156" s="65"/>
      <c r="G156" s="46" t="str">
        <f aca="false">IF(OR(D156="",E156=""),"",D156*E156+IF(F156="",0,F156))</f>
        <v/>
      </c>
      <c r="H156" s="65" t="str">
        <f aca="false">IF(B156="","",IFERROR(let(h,stockhistory(B156,TODAY()-10,TODAY(),0,0,1),INDEX(h,ROWS(h),1)),""))</f>
        <v/>
      </c>
      <c r="I156" s="65" t="str">
        <f aca="false">IF(OR(D156="",H156="",Q156="Closed"),"",D156*H156)</f>
        <v/>
      </c>
      <c r="J156" s="66" t="str">
        <f aca="false">IF(OR(I156="",G156="",Q156="Closed"),"",I156-G156)</f>
        <v/>
      </c>
      <c r="K156" s="67" t="str">
        <f aca="false">IF(OR(I156="",G156="",G156=0,Q156="Closed"),"",(I156-G156)/G156)</f>
        <v/>
      </c>
      <c r="L156" s="64"/>
      <c r="M156" s="65"/>
      <c r="N156" s="65" t="str">
        <f aca="false">IF(OR(D156="",M156=""),"",D156*M156)</f>
        <v/>
      </c>
      <c r="O156" s="46" t="str">
        <f aca="false">IF(OR(N156="",G156=""),"",N156-G156)</f>
        <v/>
      </c>
      <c r="P156" s="67" t="str">
        <f aca="false">IF(OR(N156="",G156="",G156=0),"",(N156-G156)/G156)</f>
        <v/>
      </c>
      <c r="Q156" s="68" t="str">
        <f aca="false">IF(B156="","",IF(L156="","Open","Closed"))</f>
        <v/>
      </c>
      <c r="R156" s="44" t="str">
        <f aca="true">IF(C156="","",IF(L156="",TODAY()-C156,L156-C156))</f>
        <v/>
      </c>
      <c r="S156" s="65"/>
      <c r="T156" s="69"/>
    </row>
    <row r="157" customFormat="false" ht="18" hidden="false" customHeight="true" outlineLevel="0" collapsed="false">
      <c r="A157" s="70" t="n">
        <v>128</v>
      </c>
      <c r="B157" s="71"/>
      <c r="C157" s="72"/>
      <c r="D157" s="73"/>
      <c r="E157" s="74"/>
      <c r="F157" s="74"/>
      <c r="G157" s="75" t="str">
        <f aca="false">IF(OR(D157="",E157=""),"",D157*E157+IF(F157="",0,F157))</f>
        <v/>
      </c>
      <c r="H157" s="74" t="str">
        <f aca="false">IF(B157="","",IFERROR(let(h,stockhistory(B157,TODAY()-10,TODAY(),0,0,1),INDEX(h,ROWS(h),1)),""))</f>
        <v/>
      </c>
      <c r="I157" s="74" t="str">
        <f aca="false">IF(OR(D157="",H157="",Q157="Closed"),"",D157*H157)</f>
        <v/>
      </c>
      <c r="J157" s="76" t="str">
        <f aca="false">IF(OR(I157="",G157="",Q157="Closed"),"",I157-G157)</f>
        <v/>
      </c>
      <c r="K157" s="77" t="str">
        <f aca="false">IF(OR(I157="",G157="",G157=0,Q157="Closed"),"",(I157-G157)/G157)</f>
        <v/>
      </c>
      <c r="L157" s="72"/>
      <c r="M157" s="74"/>
      <c r="N157" s="74" t="str">
        <f aca="false">IF(OR(D157="",M157=""),"",D157*M157)</f>
        <v/>
      </c>
      <c r="O157" s="75" t="str">
        <f aca="false">IF(OR(N157="",G157=""),"",N157-G157)</f>
        <v/>
      </c>
      <c r="P157" s="77" t="str">
        <f aca="false">IF(OR(N157="",G157="",G157=0),"",(N157-G157)/G157)</f>
        <v/>
      </c>
      <c r="Q157" s="78" t="str">
        <f aca="false">IF(B157="","",IF(L157="","Open","Closed"))</f>
        <v/>
      </c>
      <c r="R157" s="73" t="str">
        <f aca="true">IF(C157="","",IF(L157="",TODAY()-C157,L157-C157))</f>
        <v/>
      </c>
      <c r="S157" s="74"/>
      <c r="T157" s="79"/>
    </row>
    <row r="158" customFormat="false" ht="18" hidden="false" customHeight="true" outlineLevel="0" collapsed="false">
      <c r="A158" s="62" t="n">
        <v>129</v>
      </c>
      <c r="B158" s="63"/>
      <c r="C158" s="64"/>
      <c r="D158" s="44"/>
      <c r="E158" s="65"/>
      <c r="F158" s="65"/>
      <c r="G158" s="46" t="str">
        <f aca="false">IF(OR(D158="",E158=""),"",D158*E158+IF(F158="",0,F158))</f>
        <v/>
      </c>
      <c r="H158" s="65" t="str">
        <f aca="false">IF(B158="","",IFERROR(let(h,stockhistory(B158,TODAY()-10,TODAY(),0,0,1),INDEX(h,ROWS(h),1)),""))</f>
        <v/>
      </c>
      <c r="I158" s="65" t="str">
        <f aca="false">IF(OR(D158="",H158="",Q158="Closed"),"",D158*H158)</f>
        <v/>
      </c>
      <c r="J158" s="66" t="str">
        <f aca="false">IF(OR(I158="",G158="",Q158="Closed"),"",I158-G158)</f>
        <v/>
      </c>
      <c r="K158" s="67" t="str">
        <f aca="false">IF(OR(I158="",G158="",G158=0,Q158="Closed"),"",(I158-G158)/G158)</f>
        <v/>
      </c>
      <c r="L158" s="64"/>
      <c r="M158" s="65"/>
      <c r="N158" s="65" t="str">
        <f aca="false">IF(OR(D158="",M158=""),"",D158*M158)</f>
        <v/>
      </c>
      <c r="O158" s="46" t="str">
        <f aca="false">IF(OR(N158="",G158=""),"",N158-G158)</f>
        <v/>
      </c>
      <c r="P158" s="67" t="str">
        <f aca="false">IF(OR(N158="",G158="",G158=0),"",(N158-G158)/G158)</f>
        <v/>
      </c>
      <c r="Q158" s="68" t="str">
        <f aca="false">IF(B158="","",IF(L158="","Open","Closed"))</f>
        <v/>
      </c>
      <c r="R158" s="44" t="str">
        <f aca="true">IF(C158="","",IF(L158="",TODAY()-C158,L158-C158))</f>
        <v/>
      </c>
      <c r="S158" s="65"/>
      <c r="T158" s="69"/>
    </row>
    <row r="159" customFormat="false" ht="18" hidden="false" customHeight="true" outlineLevel="0" collapsed="false">
      <c r="A159" s="70" t="n">
        <v>130</v>
      </c>
      <c r="B159" s="71"/>
      <c r="C159" s="72"/>
      <c r="D159" s="73"/>
      <c r="E159" s="74"/>
      <c r="F159" s="74"/>
      <c r="G159" s="75" t="str">
        <f aca="false">IF(OR(D159="",E159=""),"",D159*E159+IF(F159="",0,F159))</f>
        <v/>
      </c>
      <c r="H159" s="74" t="str">
        <f aca="false">IF(B159="","",IFERROR(let(h,stockhistory(B159,TODAY()-10,TODAY(),0,0,1),INDEX(h,ROWS(h),1)),""))</f>
        <v/>
      </c>
      <c r="I159" s="74" t="str">
        <f aca="false">IF(OR(D159="",H159="",Q159="Closed"),"",D159*H159)</f>
        <v/>
      </c>
      <c r="J159" s="76" t="str">
        <f aca="false">IF(OR(I159="",G159="",Q159="Closed"),"",I159-G159)</f>
        <v/>
      </c>
      <c r="K159" s="77" t="str">
        <f aca="false">IF(OR(I159="",G159="",G159=0,Q159="Closed"),"",(I159-G159)/G159)</f>
        <v/>
      </c>
      <c r="L159" s="72"/>
      <c r="M159" s="74"/>
      <c r="N159" s="74" t="str">
        <f aca="false">IF(OR(D159="",M159=""),"",D159*M159)</f>
        <v/>
      </c>
      <c r="O159" s="75" t="str">
        <f aca="false">IF(OR(N159="",G159=""),"",N159-G159)</f>
        <v/>
      </c>
      <c r="P159" s="77" t="str">
        <f aca="false">IF(OR(N159="",G159="",G159=0),"",(N159-G159)/G159)</f>
        <v/>
      </c>
      <c r="Q159" s="78" t="str">
        <f aca="false">IF(B159="","",IF(L159="","Open","Closed"))</f>
        <v/>
      </c>
      <c r="R159" s="73" t="str">
        <f aca="true">IF(C159="","",IF(L159="",TODAY()-C159,L159-C159))</f>
        <v/>
      </c>
      <c r="S159" s="74"/>
      <c r="T159" s="79"/>
    </row>
    <row r="160" customFormat="false" ht="18" hidden="false" customHeight="true" outlineLevel="0" collapsed="false">
      <c r="A160" s="62" t="n">
        <v>131</v>
      </c>
      <c r="B160" s="63"/>
      <c r="C160" s="64"/>
      <c r="D160" s="44"/>
      <c r="E160" s="65"/>
      <c r="F160" s="65"/>
      <c r="G160" s="46" t="str">
        <f aca="false">IF(OR(D160="",E160=""),"",D160*E160+IF(F160="",0,F160))</f>
        <v/>
      </c>
      <c r="H160" s="65" t="str">
        <f aca="false">IF(B160="","",IFERROR(let(h,stockhistory(B160,TODAY()-10,TODAY(),0,0,1),INDEX(h,ROWS(h),1)),""))</f>
        <v/>
      </c>
      <c r="I160" s="65" t="str">
        <f aca="false">IF(OR(D160="",H160="",Q160="Closed"),"",D160*H160)</f>
        <v/>
      </c>
      <c r="J160" s="66" t="str">
        <f aca="false">IF(OR(I160="",G160="",Q160="Closed"),"",I160-G160)</f>
        <v/>
      </c>
      <c r="K160" s="67" t="str">
        <f aca="false">IF(OR(I160="",G160="",G160=0,Q160="Closed"),"",(I160-G160)/G160)</f>
        <v/>
      </c>
      <c r="L160" s="64"/>
      <c r="M160" s="65"/>
      <c r="N160" s="65" t="str">
        <f aca="false">IF(OR(D160="",M160=""),"",D160*M160)</f>
        <v/>
      </c>
      <c r="O160" s="46" t="str">
        <f aca="false">IF(OR(N160="",G160=""),"",N160-G160)</f>
        <v/>
      </c>
      <c r="P160" s="67" t="str">
        <f aca="false">IF(OR(N160="",G160="",G160=0),"",(N160-G160)/G160)</f>
        <v/>
      </c>
      <c r="Q160" s="68" t="str">
        <f aca="false">IF(B160="","",IF(L160="","Open","Closed"))</f>
        <v/>
      </c>
      <c r="R160" s="44" t="str">
        <f aca="true">IF(C160="","",IF(L160="",TODAY()-C160,L160-C160))</f>
        <v/>
      </c>
      <c r="S160" s="65"/>
      <c r="T160" s="69"/>
    </row>
    <row r="161" customFormat="false" ht="18" hidden="false" customHeight="true" outlineLevel="0" collapsed="false">
      <c r="A161" s="70" t="n">
        <v>132</v>
      </c>
      <c r="B161" s="71"/>
      <c r="C161" s="72"/>
      <c r="D161" s="73"/>
      <c r="E161" s="74"/>
      <c r="F161" s="74"/>
      <c r="G161" s="75" t="str">
        <f aca="false">IF(OR(D161="",E161=""),"",D161*E161+IF(F161="",0,F161))</f>
        <v/>
      </c>
      <c r="H161" s="74" t="str">
        <f aca="false">IF(B161="","",IFERROR(let(h,stockhistory(B161,TODAY()-10,TODAY(),0,0,1),INDEX(h,ROWS(h),1)),""))</f>
        <v/>
      </c>
      <c r="I161" s="74" t="str">
        <f aca="false">IF(OR(D161="",H161="",Q161="Closed"),"",D161*H161)</f>
        <v/>
      </c>
      <c r="J161" s="76" t="str">
        <f aca="false">IF(OR(I161="",G161="",Q161="Closed"),"",I161-G161)</f>
        <v/>
      </c>
      <c r="K161" s="77" t="str">
        <f aca="false">IF(OR(I161="",G161="",G161=0,Q161="Closed"),"",(I161-G161)/G161)</f>
        <v/>
      </c>
      <c r="L161" s="72"/>
      <c r="M161" s="74"/>
      <c r="N161" s="74" t="str">
        <f aca="false">IF(OR(D161="",M161=""),"",D161*M161)</f>
        <v/>
      </c>
      <c r="O161" s="75" t="str">
        <f aca="false">IF(OR(N161="",G161=""),"",N161-G161)</f>
        <v/>
      </c>
      <c r="P161" s="77" t="str">
        <f aca="false">IF(OR(N161="",G161="",G161=0),"",(N161-G161)/G161)</f>
        <v/>
      </c>
      <c r="Q161" s="78" t="str">
        <f aca="false">IF(B161="","",IF(L161="","Open","Closed"))</f>
        <v/>
      </c>
      <c r="R161" s="73" t="str">
        <f aca="true">IF(C161="","",IF(L161="",TODAY()-C161,L161-C161))</f>
        <v/>
      </c>
      <c r="S161" s="74"/>
      <c r="T161" s="79"/>
    </row>
    <row r="162" customFormat="false" ht="18" hidden="false" customHeight="true" outlineLevel="0" collapsed="false">
      <c r="A162" s="62" t="n">
        <v>133</v>
      </c>
      <c r="B162" s="63"/>
      <c r="C162" s="64"/>
      <c r="D162" s="44"/>
      <c r="E162" s="65"/>
      <c r="F162" s="65"/>
      <c r="G162" s="46" t="str">
        <f aca="false">IF(OR(D162="",E162=""),"",D162*E162+IF(F162="",0,F162))</f>
        <v/>
      </c>
      <c r="H162" s="65" t="str">
        <f aca="false">IF(B162="","",IFERROR(let(h,stockhistory(B162,TODAY()-10,TODAY(),0,0,1),INDEX(h,ROWS(h),1)),""))</f>
        <v/>
      </c>
      <c r="I162" s="65" t="str">
        <f aca="false">IF(OR(D162="",H162="",Q162="Closed"),"",D162*H162)</f>
        <v/>
      </c>
      <c r="J162" s="66" t="str">
        <f aca="false">IF(OR(I162="",G162="",Q162="Closed"),"",I162-G162)</f>
        <v/>
      </c>
      <c r="K162" s="67" t="str">
        <f aca="false">IF(OR(I162="",G162="",G162=0,Q162="Closed"),"",(I162-G162)/G162)</f>
        <v/>
      </c>
      <c r="L162" s="64"/>
      <c r="M162" s="65"/>
      <c r="N162" s="65" t="str">
        <f aca="false">IF(OR(D162="",M162=""),"",D162*M162)</f>
        <v/>
      </c>
      <c r="O162" s="46" t="str">
        <f aca="false">IF(OR(N162="",G162=""),"",N162-G162)</f>
        <v/>
      </c>
      <c r="P162" s="67" t="str">
        <f aca="false">IF(OR(N162="",G162="",G162=0),"",(N162-G162)/G162)</f>
        <v/>
      </c>
      <c r="Q162" s="68" t="str">
        <f aca="false">IF(B162="","",IF(L162="","Open","Closed"))</f>
        <v/>
      </c>
      <c r="R162" s="44" t="str">
        <f aca="true">IF(C162="","",IF(L162="",TODAY()-C162,L162-C162))</f>
        <v/>
      </c>
      <c r="S162" s="65"/>
      <c r="T162" s="69"/>
    </row>
    <row r="163" customFormat="false" ht="18" hidden="false" customHeight="true" outlineLevel="0" collapsed="false">
      <c r="A163" s="70" t="n">
        <v>134</v>
      </c>
      <c r="B163" s="71"/>
      <c r="C163" s="72"/>
      <c r="D163" s="73"/>
      <c r="E163" s="74"/>
      <c r="F163" s="74"/>
      <c r="G163" s="75" t="str">
        <f aca="false">IF(OR(D163="",E163=""),"",D163*E163+IF(F163="",0,F163))</f>
        <v/>
      </c>
      <c r="H163" s="74" t="str">
        <f aca="false">IF(B163="","",IFERROR(let(h,stockhistory(B163,TODAY()-10,TODAY(),0,0,1),INDEX(h,ROWS(h),1)),""))</f>
        <v/>
      </c>
      <c r="I163" s="74" t="str">
        <f aca="false">IF(OR(D163="",H163="",Q163="Closed"),"",D163*H163)</f>
        <v/>
      </c>
      <c r="J163" s="76" t="str">
        <f aca="false">IF(OR(I163="",G163="",Q163="Closed"),"",I163-G163)</f>
        <v/>
      </c>
      <c r="K163" s="77" t="str">
        <f aca="false">IF(OR(I163="",G163="",G163=0,Q163="Closed"),"",(I163-G163)/G163)</f>
        <v/>
      </c>
      <c r="L163" s="72"/>
      <c r="M163" s="74"/>
      <c r="N163" s="74" t="str">
        <f aca="false">IF(OR(D163="",M163=""),"",D163*M163)</f>
        <v/>
      </c>
      <c r="O163" s="75" t="str">
        <f aca="false">IF(OR(N163="",G163=""),"",N163-G163)</f>
        <v/>
      </c>
      <c r="P163" s="77" t="str">
        <f aca="false">IF(OR(N163="",G163="",G163=0),"",(N163-G163)/G163)</f>
        <v/>
      </c>
      <c r="Q163" s="78" t="str">
        <f aca="false">IF(B163="","",IF(L163="","Open","Closed"))</f>
        <v/>
      </c>
      <c r="R163" s="73" t="str">
        <f aca="true">IF(C163="","",IF(L163="",TODAY()-C163,L163-C163))</f>
        <v/>
      </c>
      <c r="S163" s="74"/>
      <c r="T163" s="79"/>
    </row>
    <row r="164" customFormat="false" ht="18" hidden="false" customHeight="true" outlineLevel="0" collapsed="false">
      <c r="A164" s="62" t="n">
        <v>135</v>
      </c>
      <c r="B164" s="63"/>
      <c r="C164" s="64"/>
      <c r="D164" s="44"/>
      <c r="E164" s="65"/>
      <c r="F164" s="65"/>
      <c r="G164" s="46" t="str">
        <f aca="false">IF(OR(D164="",E164=""),"",D164*E164+IF(F164="",0,F164))</f>
        <v/>
      </c>
      <c r="H164" s="65" t="str">
        <f aca="false">IF(B164="","",IFERROR(let(h,stockhistory(B164,TODAY()-10,TODAY(),0,0,1),INDEX(h,ROWS(h),1)),""))</f>
        <v/>
      </c>
      <c r="I164" s="65" t="str">
        <f aca="false">IF(OR(D164="",H164="",Q164="Closed"),"",D164*H164)</f>
        <v/>
      </c>
      <c r="J164" s="66" t="str">
        <f aca="false">IF(OR(I164="",G164="",Q164="Closed"),"",I164-G164)</f>
        <v/>
      </c>
      <c r="K164" s="67" t="str">
        <f aca="false">IF(OR(I164="",G164="",G164=0,Q164="Closed"),"",(I164-G164)/G164)</f>
        <v/>
      </c>
      <c r="L164" s="64"/>
      <c r="M164" s="65"/>
      <c r="N164" s="65" t="str">
        <f aca="false">IF(OR(D164="",M164=""),"",D164*M164)</f>
        <v/>
      </c>
      <c r="O164" s="46" t="str">
        <f aca="false">IF(OR(N164="",G164=""),"",N164-G164)</f>
        <v/>
      </c>
      <c r="P164" s="67" t="str">
        <f aca="false">IF(OR(N164="",G164="",G164=0),"",(N164-G164)/G164)</f>
        <v/>
      </c>
      <c r="Q164" s="68" t="str">
        <f aca="false">IF(B164="","",IF(L164="","Open","Closed"))</f>
        <v/>
      </c>
      <c r="R164" s="44" t="str">
        <f aca="true">IF(C164="","",IF(L164="",TODAY()-C164,L164-C164))</f>
        <v/>
      </c>
      <c r="S164" s="65"/>
      <c r="T164" s="69"/>
    </row>
    <row r="165" customFormat="false" ht="18" hidden="false" customHeight="true" outlineLevel="0" collapsed="false">
      <c r="A165" s="70" t="n">
        <v>136</v>
      </c>
      <c r="B165" s="71"/>
      <c r="C165" s="72"/>
      <c r="D165" s="73"/>
      <c r="E165" s="74"/>
      <c r="F165" s="74"/>
      <c r="G165" s="75" t="str">
        <f aca="false">IF(OR(D165="",E165=""),"",D165*E165+IF(F165="",0,F165))</f>
        <v/>
      </c>
      <c r="H165" s="74" t="str">
        <f aca="false">IF(B165="","",IFERROR(let(h,stockhistory(B165,TODAY()-10,TODAY(),0,0,1),INDEX(h,ROWS(h),1)),""))</f>
        <v/>
      </c>
      <c r="I165" s="74" t="str">
        <f aca="false">IF(OR(D165="",H165="",Q165="Closed"),"",D165*H165)</f>
        <v/>
      </c>
      <c r="J165" s="76" t="str">
        <f aca="false">IF(OR(I165="",G165="",Q165="Closed"),"",I165-G165)</f>
        <v/>
      </c>
      <c r="K165" s="77" t="str">
        <f aca="false">IF(OR(I165="",G165="",G165=0,Q165="Closed"),"",(I165-G165)/G165)</f>
        <v/>
      </c>
      <c r="L165" s="72"/>
      <c r="M165" s="74"/>
      <c r="N165" s="74" t="str">
        <f aca="false">IF(OR(D165="",M165=""),"",D165*M165)</f>
        <v/>
      </c>
      <c r="O165" s="75" t="str">
        <f aca="false">IF(OR(N165="",G165=""),"",N165-G165)</f>
        <v/>
      </c>
      <c r="P165" s="77" t="str">
        <f aca="false">IF(OR(N165="",G165="",G165=0),"",(N165-G165)/G165)</f>
        <v/>
      </c>
      <c r="Q165" s="78" t="str">
        <f aca="false">IF(B165="","",IF(L165="","Open","Closed"))</f>
        <v/>
      </c>
      <c r="R165" s="73" t="str">
        <f aca="true">IF(C165="","",IF(L165="",TODAY()-C165,L165-C165))</f>
        <v/>
      </c>
      <c r="S165" s="74"/>
      <c r="T165" s="79"/>
    </row>
    <row r="166" customFormat="false" ht="18" hidden="false" customHeight="true" outlineLevel="0" collapsed="false">
      <c r="A166" s="62" t="n">
        <v>137</v>
      </c>
      <c r="B166" s="63"/>
      <c r="C166" s="64"/>
      <c r="D166" s="44"/>
      <c r="E166" s="65"/>
      <c r="F166" s="65"/>
      <c r="G166" s="46" t="str">
        <f aca="false">IF(OR(D166="",E166=""),"",D166*E166+IF(F166="",0,F166))</f>
        <v/>
      </c>
      <c r="H166" s="65" t="str">
        <f aca="false">IF(B166="","",IFERROR(let(h,stockhistory(B166,TODAY()-10,TODAY(),0,0,1),INDEX(h,ROWS(h),1)),""))</f>
        <v/>
      </c>
      <c r="I166" s="65" t="str">
        <f aca="false">IF(OR(D166="",H166="",Q166="Closed"),"",D166*H166)</f>
        <v/>
      </c>
      <c r="J166" s="66" t="str">
        <f aca="false">IF(OR(I166="",G166="",Q166="Closed"),"",I166-G166)</f>
        <v/>
      </c>
      <c r="K166" s="67" t="str">
        <f aca="false">IF(OR(I166="",G166="",G166=0,Q166="Closed"),"",(I166-G166)/G166)</f>
        <v/>
      </c>
      <c r="L166" s="64"/>
      <c r="M166" s="65"/>
      <c r="N166" s="65" t="str">
        <f aca="false">IF(OR(D166="",M166=""),"",D166*M166)</f>
        <v/>
      </c>
      <c r="O166" s="46" t="str">
        <f aca="false">IF(OR(N166="",G166=""),"",N166-G166)</f>
        <v/>
      </c>
      <c r="P166" s="67" t="str">
        <f aca="false">IF(OR(N166="",G166="",G166=0),"",(N166-G166)/G166)</f>
        <v/>
      </c>
      <c r="Q166" s="68" t="str">
        <f aca="false">IF(B166="","",IF(L166="","Open","Closed"))</f>
        <v/>
      </c>
      <c r="R166" s="44" t="str">
        <f aca="true">IF(C166="","",IF(L166="",TODAY()-C166,L166-C166))</f>
        <v/>
      </c>
      <c r="S166" s="65"/>
      <c r="T166" s="69"/>
    </row>
    <row r="167" customFormat="false" ht="18" hidden="false" customHeight="true" outlineLevel="0" collapsed="false">
      <c r="A167" s="70" t="n">
        <v>138</v>
      </c>
      <c r="B167" s="71"/>
      <c r="C167" s="72"/>
      <c r="D167" s="73"/>
      <c r="E167" s="74"/>
      <c r="F167" s="74"/>
      <c r="G167" s="75" t="str">
        <f aca="false">IF(OR(D167="",E167=""),"",D167*E167+IF(F167="",0,F167))</f>
        <v/>
      </c>
      <c r="H167" s="74" t="str">
        <f aca="false">IF(B167="","",IFERROR(let(h,stockhistory(B167,TODAY()-10,TODAY(),0,0,1),INDEX(h,ROWS(h),1)),""))</f>
        <v/>
      </c>
      <c r="I167" s="74" t="str">
        <f aca="false">IF(OR(D167="",H167="",Q167="Closed"),"",D167*H167)</f>
        <v/>
      </c>
      <c r="J167" s="76" t="str">
        <f aca="false">IF(OR(I167="",G167="",Q167="Closed"),"",I167-G167)</f>
        <v/>
      </c>
      <c r="K167" s="77" t="str">
        <f aca="false">IF(OR(I167="",G167="",G167=0,Q167="Closed"),"",(I167-G167)/G167)</f>
        <v/>
      </c>
      <c r="L167" s="72"/>
      <c r="M167" s="74"/>
      <c r="N167" s="74" t="str">
        <f aca="false">IF(OR(D167="",M167=""),"",D167*M167)</f>
        <v/>
      </c>
      <c r="O167" s="75" t="str">
        <f aca="false">IF(OR(N167="",G167=""),"",N167-G167)</f>
        <v/>
      </c>
      <c r="P167" s="77" t="str">
        <f aca="false">IF(OR(N167="",G167="",G167=0),"",(N167-G167)/G167)</f>
        <v/>
      </c>
      <c r="Q167" s="78" t="str">
        <f aca="false">IF(B167="","",IF(L167="","Open","Closed"))</f>
        <v/>
      </c>
      <c r="R167" s="73" t="str">
        <f aca="true">IF(C167="","",IF(L167="",TODAY()-C167,L167-C167))</f>
        <v/>
      </c>
      <c r="S167" s="74"/>
      <c r="T167" s="79"/>
    </row>
    <row r="168" customFormat="false" ht="18" hidden="false" customHeight="true" outlineLevel="0" collapsed="false">
      <c r="A168" s="62" t="n">
        <v>139</v>
      </c>
      <c r="B168" s="63"/>
      <c r="C168" s="64"/>
      <c r="D168" s="44"/>
      <c r="E168" s="65"/>
      <c r="F168" s="65"/>
      <c r="G168" s="46" t="str">
        <f aca="false">IF(OR(D168="",E168=""),"",D168*E168+IF(F168="",0,F168))</f>
        <v/>
      </c>
      <c r="H168" s="65" t="str">
        <f aca="false">IF(B168="","",IFERROR(let(h,stockhistory(B168,TODAY()-10,TODAY(),0,0,1),INDEX(h,ROWS(h),1)),""))</f>
        <v/>
      </c>
      <c r="I168" s="65" t="str">
        <f aca="false">IF(OR(D168="",H168="",Q168="Closed"),"",D168*H168)</f>
        <v/>
      </c>
      <c r="J168" s="66" t="str">
        <f aca="false">IF(OR(I168="",G168="",Q168="Closed"),"",I168-G168)</f>
        <v/>
      </c>
      <c r="K168" s="67" t="str">
        <f aca="false">IF(OR(I168="",G168="",G168=0,Q168="Closed"),"",(I168-G168)/G168)</f>
        <v/>
      </c>
      <c r="L168" s="64"/>
      <c r="M168" s="65"/>
      <c r="N168" s="65" t="str">
        <f aca="false">IF(OR(D168="",M168=""),"",D168*M168)</f>
        <v/>
      </c>
      <c r="O168" s="46" t="str">
        <f aca="false">IF(OR(N168="",G168=""),"",N168-G168)</f>
        <v/>
      </c>
      <c r="P168" s="67" t="str">
        <f aca="false">IF(OR(N168="",G168="",G168=0),"",(N168-G168)/G168)</f>
        <v/>
      </c>
      <c r="Q168" s="68" t="str">
        <f aca="false">IF(B168="","",IF(L168="","Open","Closed"))</f>
        <v/>
      </c>
      <c r="R168" s="44" t="str">
        <f aca="true">IF(C168="","",IF(L168="",TODAY()-C168,L168-C168))</f>
        <v/>
      </c>
      <c r="S168" s="65"/>
      <c r="T168" s="69"/>
    </row>
    <row r="169" customFormat="false" ht="18" hidden="false" customHeight="true" outlineLevel="0" collapsed="false">
      <c r="A169" s="70" t="n">
        <v>140</v>
      </c>
      <c r="B169" s="71"/>
      <c r="C169" s="72"/>
      <c r="D169" s="73"/>
      <c r="E169" s="74"/>
      <c r="F169" s="74"/>
      <c r="G169" s="75" t="str">
        <f aca="false">IF(OR(D169="",E169=""),"",D169*E169+IF(F169="",0,F169))</f>
        <v/>
      </c>
      <c r="H169" s="74" t="str">
        <f aca="false">IF(B169="","",IFERROR(let(h,stockhistory(B169,TODAY()-10,TODAY(),0,0,1),INDEX(h,ROWS(h),1)),""))</f>
        <v/>
      </c>
      <c r="I169" s="74" t="str">
        <f aca="false">IF(OR(D169="",H169="",Q169="Closed"),"",D169*H169)</f>
        <v/>
      </c>
      <c r="J169" s="76" t="str">
        <f aca="false">IF(OR(I169="",G169="",Q169="Closed"),"",I169-G169)</f>
        <v/>
      </c>
      <c r="K169" s="77" t="str">
        <f aca="false">IF(OR(I169="",G169="",G169=0,Q169="Closed"),"",(I169-G169)/G169)</f>
        <v/>
      </c>
      <c r="L169" s="72"/>
      <c r="M169" s="74"/>
      <c r="N169" s="74" t="str">
        <f aca="false">IF(OR(D169="",M169=""),"",D169*M169)</f>
        <v/>
      </c>
      <c r="O169" s="75" t="str">
        <f aca="false">IF(OR(N169="",G169=""),"",N169-G169)</f>
        <v/>
      </c>
      <c r="P169" s="77" t="str">
        <f aca="false">IF(OR(N169="",G169="",G169=0),"",(N169-G169)/G169)</f>
        <v/>
      </c>
      <c r="Q169" s="78" t="str">
        <f aca="false">IF(B169="","",IF(L169="","Open","Closed"))</f>
        <v/>
      </c>
      <c r="R169" s="73" t="str">
        <f aca="true">IF(C169="","",IF(L169="",TODAY()-C169,L169-C169))</f>
        <v/>
      </c>
      <c r="S169" s="74"/>
      <c r="T169" s="79"/>
    </row>
    <row r="170" customFormat="false" ht="18" hidden="false" customHeight="true" outlineLevel="0" collapsed="false">
      <c r="A170" s="62" t="n">
        <v>141</v>
      </c>
      <c r="B170" s="63"/>
      <c r="C170" s="64"/>
      <c r="D170" s="44"/>
      <c r="E170" s="65"/>
      <c r="F170" s="65"/>
      <c r="G170" s="46" t="str">
        <f aca="false">IF(OR(D170="",E170=""),"",D170*E170+IF(F170="",0,F170))</f>
        <v/>
      </c>
      <c r="H170" s="65" t="str">
        <f aca="false">IF(B170="","",IFERROR(let(h,stockhistory(B170,TODAY()-10,TODAY(),0,0,1),INDEX(h,ROWS(h),1)),""))</f>
        <v/>
      </c>
      <c r="I170" s="65" t="str">
        <f aca="false">IF(OR(D170="",H170="",Q170="Closed"),"",D170*H170)</f>
        <v/>
      </c>
      <c r="J170" s="66" t="str">
        <f aca="false">IF(OR(I170="",G170="",Q170="Closed"),"",I170-G170)</f>
        <v/>
      </c>
      <c r="K170" s="67" t="str">
        <f aca="false">IF(OR(I170="",G170="",G170=0,Q170="Closed"),"",(I170-G170)/G170)</f>
        <v/>
      </c>
      <c r="L170" s="64"/>
      <c r="M170" s="65"/>
      <c r="N170" s="65" t="str">
        <f aca="false">IF(OR(D170="",M170=""),"",D170*M170)</f>
        <v/>
      </c>
      <c r="O170" s="46" t="str">
        <f aca="false">IF(OR(N170="",G170=""),"",N170-G170)</f>
        <v/>
      </c>
      <c r="P170" s="67" t="str">
        <f aca="false">IF(OR(N170="",G170="",G170=0),"",(N170-G170)/G170)</f>
        <v/>
      </c>
      <c r="Q170" s="68" t="str">
        <f aca="false">IF(B170="","",IF(L170="","Open","Closed"))</f>
        <v/>
      </c>
      <c r="R170" s="44" t="str">
        <f aca="true">IF(C170="","",IF(L170="",TODAY()-C170,L170-C170))</f>
        <v/>
      </c>
      <c r="S170" s="65"/>
      <c r="T170" s="69"/>
    </row>
    <row r="171" customFormat="false" ht="18" hidden="false" customHeight="true" outlineLevel="0" collapsed="false">
      <c r="A171" s="70" t="n">
        <v>142</v>
      </c>
      <c r="B171" s="71"/>
      <c r="C171" s="72"/>
      <c r="D171" s="73"/>
      <c r="E171" s="74"/>
      <c r="F171" s="74"/>
      <c r="G171" s="75" t="str">
        <f aca="false">IF(OR(D171="",E171=""),"",D171*E171+IF(F171="",0,F171))</f>
        <v/>
      </c>
      <c r="H171" s="74" t="str">
        <f aca="false">IF(B171="","",IFERROR(let(h,stockhistory(B171,TODAY()-10,TODAY(),0,0,1),INDEX(h,ROWS(h),1)),""))</f>
        <v/>
      </c>
      <c r="I171" s="74" t="str">
        <f aca="false">IF(OR(D171="",H171="",Q171="Closed"),"",D171*H171)</f>
        <v/>
      </c>
      <c r="J171" s="76" t="str">
        <f aca="false">IF(OR(I171="",G171="",Q171="Closed"),"",I171-G171)</f>
        <v/>
      </c>
      <c r="K171" s="77" t="str">
        <f aca="false">IF(OR(I171="",G171="",G171=0,Q171="Closed"),"",(I171-G171)/G171)</f>
        <v/>
      </c>
      <c r="L171" s="72"/>
      <c r="M171" s="74"/>
      <c r="N171" s="74" t="str">
        <f aca="false">IF(OR(D171="",M171=""),"",D171*M171)</f>
        <v/>
      </c>
      <c r="O171" s="75" t="str">
        <f aca="false">IF(OR(N171="",G171=""),"",N171-G171)</f>
        <v/>
      </c>
      <c r="P171" s="77" t="str">
        <f aca="false">IF(OR(N171="",G171="",G171=0),"",(N171-G171)/G171)</f>
        <v/>
      </c>
      <c r="Q171" s="78" t="str">
        <f aca="false">IF(B171="","",IF(L171="","Open","Closed"))</f>
        <v/>
      </c>
      <c r="R171" s="73" t="str">
        <f aca="true">IF(C171="","",IF(L171="",TODAY()-C171,L171-C171))</f>
        <v/>
      </c>
      <c r="S171" s="74"/>
      <c r="T171" s="79"/>
    </row>
    <row r="172" customFormat="false" ht="18" hidden="false" customHeight="true" outlineLevel="0" collapsed="false">
      <c r="A172" s="62" t="n">
        <v>143</v>
      </c>
      <c r="B172" s="63"/>
      <c r="C172" s="64"/>
      <c r="D172" s="44"/>
      <c r="E172" s="65"/>
      <c r="F172" s="65"/>
      <c r="G172" s="46" t="str">
        <f aca="false">IF(OR(D172="",E172=""),"",D172*E172+IF(F172="",0,F172))</f>
        <v/>
      </c>
      <c r="H172" s="65" t="str">
        <f aca="false">IF(B172="","",IFERROR(let(h,stockhistory(B172,TODAY()-10,TODAY(),0,0,1),INDEX(h,ROWS(h),1)),""))</f>
        <v/>
      </c>
      <c r="I172" s="65" t="str">
        <f aca="false">IF(OR(D172="",H172="",Q172="Closed"),"",D172*H172)</f>
        <v/>
      </c>
      <c r="J172" s="66" t="str">
        <f aca="false">IF(OR(I172="",G172="",Q172="Closed"),"",I172-G172)</f>
        <v/>
      </c>
      <c r="K172" s="67" t="str">
        <f aca="false">IF(OR(I172="",G172="",G172=0,Q172="Closed"),"",(I172-G172)/G172)</f>
        <v/>
      </c>
      <c r="L172" s="64"/>
      <c r="M172" s="65"/>
      <c r="N172" s="65" t="str">
        <f aca="false">IF(OR(D172="",M172=""),"",D172*M172)</f>
        <v/>
      </c>
      <c r="O172" s="46" t="str">
        <f aca="false">IF(OR(N172="",G172=""),"",N172-G172)</f>
        <v/>
      </c>
      <c r="P172" s="67" t="str">
        <f aca="false">IF(OR(N172="",G172="",G172=0),"",(N172-G172)/G172)</f>
        <v/>
      </c>
      <c r="Q172" s="68" t="str">
        <f aca="false">IF(B172="","",IF(L172="","Open","Closed"))</f>
        <v/>
      </c>
      <c r="R172" s="44" t="str">
        <f aca="true">IF(C172="","",IF(L172="",TODAY()-C172,L172-C172))</f>
        <v/>
      </c>
      <c r="S172" s="65"/>
      <c r="T172" s="69"/>
    </row>
    <row r="173" customFormat="false" ht="18" hidden="false" customHeight="true" outlineLevel="0" collapsed="false">
      <c r="A173" s="70" t="n">
        <v>144</v>
      </c>
      <c r="B173" s="71"/>
      <c r="C173" s="72"/>
      <c r="D173" s="73"/>
      <c r="E173" s="74"/>
      <c r="F173" s="74"/>
      <c r="G173" s="75" t="str">
        <f aca="false">IF(OR(D173="",E173=""),"",D173*E173+IF(F173="",0,F173))</f>
        <v/>
      </c>
      <c r="H173" s="74" t="str">
        <f aca="false">IF(B173="","",IFERROR(let(h,stockhistory(B173,TODAY()-10,TODAY(),0,0,1),INDEX(h,ROWS(h),1)),""))</f>
        <v/>
      </c>
      <c r="I173" s="74" t="str">
        <f aca="false">IF(OR(D173="",H173="",Q173="Closed"),"",D173*H173)</f>
        <v/>
      </c>
      <c r="J173" s="76" t="str">
        <f aca="false">IF(OR(I173="",G173="",Q173="Closed"),"",I173-G173)</f>
        <v/>
      </c>
      <c r="K173" s="77" t="str">
        <f aca="false">IF(OR(I173="",G173="",G173=0,Q173="Closed"),"",(I173-G173)/G173)</f>
        <v/>
      </c>
      <c r="L173" s="72"/>
      <c r="M173" s="74"/>
      <c r="N173" s="74" t="str">
        <f aca="false">IF(OR(D173="",M173=""),"",D173*M173)</f>
        <v/>
      </c>
      <c r="O173" s="75" t="str">
        <f aca="false">IF(OR(N173="",G173=""),"",N173-G173)</f>
        <v/>
      </c>
      <c r="P173" s="77" t="str">
        <f aca="false">IF(OR(N173="",G173="",G173=0),"",(N173-G173)/G173)</f>
        <v/>
      </c>
      <c r="Q173" s="78" t="str">
        <f aca="false">IF(B173="","",IF(L173="","Open","Closed"))</f>
        <v/>
      </c>
      <c r="R173" s="73" t="str">
        <f aca="true">IF(C173="","",IF(L173="",TODAY()-C173,L173-C173))</f>
        <v/>
      </c>
      <c r="S173" s="74"/>
      <c r="T173" s="79"/>
    </row>
    <row r="174" customFormat="false" ht="18" hidden="false" customHeight="true" outlineLevel="0" collapsed="false">
      <c r="A174" s="62" t="n">
        <v>145</v>
      </c>
      <c r="B174" s="63"/>
      <c r="C174" s="64"/>
      <c r="D174" s="44"/>
      <c r="E174" s="65"/>
      <c r="F174" s="65"/>
      <c r="G174" s="46" t="str">
        <f aca="false">IF(OR(D174="",E174=""),"",D174*E174+IF(F174="",0,F174))</f>
        <v/>
      </c>
      <c r="H174" s="65" t="str">
        <f aca="false">IF(B174="","",IFERROR(let(h,stockhistory(B174,TODAY()-10,TODAY(),0,0,1),INDEX(h,ROWS(h),1)),""))</f>
        <v/>
      </c>
      <c r="I174" s="65" t="str">
        <f aca="false">IF(OR(D174="",H174="",Q174="Closed"),"",D174*H174)</f>
        <v/>
      </c>
      <c r="J174" s="66" t="str">
        <f aca="false">IF(OR(I174="",G174="",Q174="Closed"),"",I174-G174)</f>
        <v/>
      </c>
      <c r="K174" s="67" t="str">
        <f aca="false">IF(OR(I174="",G174="",G174=0,Q174="Closed"),"",(I174-G174)/G174)</f>
        <v/>
      </c>
      <c r="L174" s="64"/>
      <c r="M174" s="65"/>
      <c r="N174" s="65" t="str">
        <f aca="false">IF(OR(D174="",M174=""),"",D174*M174)</f>
        <v/>
      </c>
      <c r="O174" s="46" t="str">
        <f aca="false">IF(OR(N174="",G174=""),"",N174-G174)</f>
        <v/>
      </c>
      <c r="P174" s="67" t="str">
        <f aca="false">IF(OR(N174="",G174="",G174=0),"",(N174-G174)/G174)</f>
        <v/>
      </c>
      <c r="Q174" s="68" t="str">
        <f aca="false">IF(B174="","",IF(L174="","Open","Closed"))</f>
        <v/>
      </c>
      <c r="R174" s="44" t="str">
        <f aca="true">IF(C174="","",IF(L174="",TODAY()-C174,L174-C174))</f>
        <v/>
      </c>
      <c r="S174" s="65"/>
      <c r="T174" s="69"/>
    </row>
    <row r="175" customFormat="false" ht="18" hidden="false" customHeight="true" outlineLevel="0" collapsed="false">
      <c r="A175" s="70" t="n">
        <v>146</v>
      </c>
      <c r="B175" s="71"/>
      <c r="C175" s="72"/>
      <c r="D175" s="73"/>
      <c r="E175" s="74"/>
      <c r="F175" s="74"/>
      <c r="G175" s="75" t="str">
        <f aca="false">IF(OR(D175="",E175=""),"",D175*E175+IF(F175="",0,F175))</f>
        <v/>
      </c>
      <c r="H175" s="74" t="str">
        <f aca="false">IF(B175="","",IFERROR(let(h,stockhistory(B175,TODAY()-10,TODAY(),0,0,1),INDEX(h,ROWS(h),1)),""))</f>
        <v/>
      </c>
      <c r="I175" s="74" t="str">
        <f aca="false">IF(OR(D175="",H175="",Q175="Closed"),"",D175*H175)</f>
        <v/>
      </c>
      <c r="J175" s="76" t="str">
        <f aca="false">IF(OR(I175="",G175="",Q175="Closed"),"",I175-G175)</f>
        <v/>
      </c>
      <c r="K175" s="77" t="str">
        <f aca="false">IF(OR(I175="",G175="",G175=0,Q175="Closed"),"",(I175-G175)/G175)</f>
        <v/>
      </c>
      <c r="L175" s="72"/>
      <c r="M175" s="74"/>
      <c r="N175" s="74" t="str">
        <f aca="false">IF(OR(D175="",M175=""),"",D175*M175)</f>
        <v/>
      </c>
      <c r="O175" s="75" t="str">
        <f aca="false">IF(OR(N175="",G175=""),"",N175-G175)</f>
        <v/>
      </c>
      <c r="P175" s="77" t="str">
        <f aca="false">IF(OR(N175="",G175="",G175=0),"",(N175-G175)/G175)</f>
        <v/>
      </c>
      <c r="Q175" s="78" t="str">
        <f aca="false">IF(B175="","",IF(L175="","Open","Closed"))</f>
        <v/>
      </c>
      <c r="R175" s="73" t="str">
        <f aca="true">IF(C175="","",IF(L175="",TODAY()-C175,L175-C175))</f>
        <v/>
      </c>
      <c r="S175" s="74"/>
      <c r="T175" s="79"/>
    </row>
    <row r="176" customFormat="false" ht="18" hidden="false" customHeight="true" outlineLevel="0" collapsed="false">
      <c r="A176" s="62" t="n">
        <v>147</v>
      </c>
      <c r="B176" s="63"/>
      <c r="C176" s="64"/>
      <c r="D176" s="44"/>
      <c r="E176" s="65"/>
      <c r="F176" s="65"/>
      <c r="G176" s="46" t="str">
        <f aca="false">IF(OR(D176="",E176=""),"",D176*E176+IF(F176="",0,F176))</f>
        <v/>
      </c>
      <c r="H176" s="65" t="str">
        <f aca="false">IF(B176="","",IFERROR(let(h,stockhistory(B176,TODAY()-10,TODAY(),0,0,1),INDEX(h,ROWS(h),1)),""))</f>
        <v/>
      </c>
      <c r="I176" s="65" t="str">
        <f aca="false">IF(OR(D176="",H176="",Q176="Closed"),"",D176*H176)</f>
        <v/>
      </c>
      <c r="J176" s="66" t="str">
        <f aca="false">IF(OR(I176="",G176="",Q176="Closed"),"",I176-G176)</f>
        <v/>
      </c>
      <c r="K176" s="67" t="str">
        <f aca="false">IF(OR(I176="",G176="",G176=0,Q176="Closed"),"",(I176-G176)/G176)</f>
        <v/>
      </c>
      <c r="L176" s="64"/>
      <c r="M176" s="65"/>
      <c r="N176" s="65" t="str">
        <f aca="false">IF(OR(D176="",M176=""),"",D176*M176)</f>
        <v/>
      </c>
      <c r="O176" s="46" t="str">
        <f aca="false">IF(OR(N176="",G176=""),"",N176-G176)</f>
        <v/>
      </c>
      <c r="P176" s="67" t="str">
        <f aca="false">IF(OR(N176="",G176="",G176=0),"",(N176-G176)/G176)</f>
        <v/>
      </c>
      <c r="Q176" s="68" t="str">
        <f aca="false">IF(B176="","",IF(L176="","Open","Closed"))</f>
        <v/>
      </c>
      <c r="R176" s="44" t="str">
        <f aca="true">IF(C176="","",IF(L176="",TODAY()-C176,L176-C176))</f>
        <v/>
      </c>
      <c r="S176" s="65"/>
      <c r="T176" s="69"/>
    </row>
    <row r="177" customFormat="false" ht="18" hidden="false" customHeight="true" outlineLevel="0" collapsed="false">
      <c r="A177" s="70" t="n">
        <v>148</v>
      </c>
      <c r="B177" s="71"/>
      <c r="C177" s="72"/>
      <c r="D177" s="73"/>
      <c r="E177" s="74"/>
      <c r="F177" s="74"/>
      <c r="G177" s="75" t="str">
        <f aca="false">IF(OR(D177="",E177=""),"",D177*E177+IF(F177="",0,F177))</f>
        <v/>
      </c>
      <c r="H177" s="74" t="str">
        <f aca="false">IF(B177="","",IFERROR(let(h,stockhistory(B177,TODAY()-10,TODAY(),0,0,1),INDEX(h,ROWS(h),1)),""))</f>
        <v/>
      </c>
      <c r="I177" s="74" t="str">
        <f aca="false">IF(OR(D177="",H177="",Q177="Closed"),"",D177*H177)</f>
        <v/>
      </c>
      <c r="J177" s="76" t="str">
        <f aca="false">IF(OR(I177="",G177="",Q177="Closed"),"",I177-G177)</f>
        <v/>
      </c>
      <c r="K177" s="77" t="str">
        <f aca="false">IF(OR(I177="",G177="",G177=0,Q177="Closed"),"",(I177-G177)/G177)</f>
        <v/>
      </c>
      <c r="L177" s="72"/>
      <c r="M177" s="74"/>
      <c r="N177" s="74" t="str">
        <f aca="false">IF(OR(D177="",M177=""),"",D177*M177)</f>
        <v/>
      </c>
      <c r="O177" s="75" t="str">
        <f aca="false">IF(OR(N177="",G177=""),"",N177-G177)</f>
        <v/>
      </c>
      <c r="P177" s="77" t="str">
        <f aca="false">IF(OR(N177="",G177="",G177=0),"",(N177-G177)/G177)</f>
        <v/>
      </c>
      <c r="Q177" s="78" t="str">
        <f aca="false">IF(B177="","",IF(L177="","Open","Closed"))</f>
        <v/>
      </c>
      <c r="R177" s="73" t="str">
        <f aca="true">IF(C177="","",IF(L177="",TODAY()-C177,L177-C177))</f>
        <v/>
      </c>
      <c r="S177" s="74"/>
      <c r="T177" s="79"/>
    </row>
    <row r="178" customFormat="false" ht="18" hidden="false" customHeight="true" outlineLevel="0" collapsed="false">
      <c r="A178" s="62" t="n">
        <v>149</v>
      </c>
      <c r="B178" s="63"/>
      <c r="C178" s="64"/>
      <c r="D178" s="44"/>
      <c r="E178" s="65"/>
      <c r="F178" s="65"/>
      <c r="G178" s="46" t="str">
        <f aca="false">IF(OR(D178="",E178=""),"",D178*E178+IF(F178="",0,F178))</f>
        <v/>
      </c>
      <c r="H178" s="65" t="str">
        <f aca="false">IF(B178="","",IFERROR(let(h,stockhistory(B178,TODAY()-10,TODAY(),0,0,1),INDEX(h,ROWS(h),1)),""))</f>
        <v/>
      </c>
      <c r="I178" s="65" t="str">
        <f aca="false">IF(OR(D178="",H178="",Q178="Closed"),"",D178*H178)</f>
        <v/>
      </c>
      <c r="J178" s="66" t="str">
        <f aca="false">IF(OR(I178="",G178="",Q178="Closed"),"",I178-G178)</f>
        <v/>
      </c>
      <c r="K178" s="67" t="str">
        <f aca="false">IF(OR(I178="",G178="",G178=0,Q178="Closed"),"",(I178-G178)/G178)</f>
        <v/>
      </c>
      <c r="L178" s="64"/>
      <c r="M178" s="65"/>
      <c r="N178" s="65" t="str">
        <f aca="false">IF(OR(D178="",M178=""),"",D178*M178)</f>
        <v/>
      </c>
      <c r="O178" s="46" t="str">
        <f aca="false">IF(OR(N178="",G178=""),"",N178-G178)</f>
        <v/>
      </c>
      <c r="P178" s="67" t="str">
        <f aca="false">IF(OR(N178="",G178="",G178=0),"",(N178-G178)/G178)</f>
        <v/>
      </c>
      <c r="Q178" s="68" t="str">
        <f aca="false">IF(B178="","",IF(L178="","Open","Closed"))</f>
        <v/>
      </c>
      <c r="R178" s="44" t="str">
        <f aca="true">IF(C178="","",IF(L178="",TODAY()-C178,L178-C178))</f>
        <v/>
      </c>
      <c r="S178" s="65"/>
      <c r="T178" s="69"/>
    </row>
    <row r="179" customFormat="false" ht="18" hidden="false" customHeight="true" outlineLevel="0" collapsed="false">
      <c r="A179" s="70" t="n">
        <v>150</v>
      </c>
      <c r="B179" s="71"/>
      <c r="C179" s="72"/>
      <c r="D179" s="73"/>
      <c r="E179" s="74"/>
      <c r="F179" s="74"/>
      <c r="G179" s="75" t="str">
        <f aca="false">IF(OR(D179="",E179=""),"",D179*E179+IF(F179="",0,F179))</f>
        <v/>
      </c>
      <c r="H179" s="74" t="str">
        <f aca="false">IF(B179="","",IFERROR(let(h,stockhistory(B179,TODAY()-10,TODAY(),0,0,1),INDEX(h,ROWS(h),1)),""))</f>
        <v/>
      </c>
      <c r="I179" s="74" t="str">
        <f aca="false">IF(OR(D179="",H179="",Q179="Closed"),"",D179*H179)</f>
        <v/>
      </c>
      <c r="J179" s="76" t="str">
        <f aca="false">IF(OR(I179="",G179="",Q179="Closed"),"",I179-G179)</f>
        <v/>
      </c>
      <c r="K179" s="77" t="str">
        <f aca="false">IF(OR(I179="",G179="",G179=0,Q179="Closed"),"",(I179-G179)/G179)</f>
        <v/>
      </c>
      <c r="L179" s="72"/>
      <c r="M179" s="74"/>
      <c r="N179" s="74" t="str">
        <f aca="false">IF(OR(D179="",M179=""),"",D179*M179)</f>
        <v/>
      </c>
      <c r="O179" s="75" t="str">
        <f aca="false">IF(OR(N179="",G179=""),"",N179-G179)</f>
        <v/>
      </c>
      <c r="P179" s="77" t="str">
        <f aca="false">IF(OR(N179="",G179="",G179=0),"",(N179-G179)/G179)</f>
        <v/>
      </c>
      <c r="Q179" s="78" t="str">
        <f aca="false">IF(B179="","",IF(L179="","Open","Closed"))</f>
        <v/>
      </c>
      <c r="R179" s="73" t="str">
        <f aca="true">IF(C179="","",IF(L179="",TODAY()-C179,L179-C179))</f>
        <v/>
      </c>
      <c r="S179" s="74"/>
      <c r="T179" s="79"/>
    </row>
    <row r="180" customFormat="false" ht="18" hidden="false" customHeight="true" outlineLevel="0" collapsed="false">
      <c r="A180" s="62" t="n">
        <v>151</v>
      </c>
      <c r="B180" s="63"/>
      <c r="C180" s="64"/>
      <c r="D180" s="44"/>
      <c r="E180" s="65"/>
      <c r="F180" s="65"/>
      <c r="G180" s="46" t="str">
        <f aca="false">IF(OR(D180="",E180=""),"",D180*E180+IF(F180="",0,F180))</f>
        <v/>
      </c>
      <c r="H180" s="65" t="str">
        <f aca="false">IF(B180="","",IFERROR(let(h,stockhistory(B180,TODAY()-10,TODAY(),0,0,1),INDEX(h,ROWS(h),1)),""))</f>
        <v/>
      </c>
      <c r="I180" s="65" t="str">
        <f aca="false">IF(OR(D180="",H180="",Q180="Closed"),"",D180*H180)</f>
        <v/>
      </c>
      <c r="J180" s="66" t="str">
        <f aca="false">IF(OR(I180="",G180="",Q180="Closed"),"",I180-G180)</f>
        <v/>
      </c>
      <c r="K180" s="67" t="str">
        <f aca="false">IF(OR(I180="",G180="",G180=0,Q180="Closed"),"",(I180-G180)/G180)</f>
        <v/>
      </c>
      <c r="L180" s="64"/>
      <c r="M180" s="65"/>
      <c r="N180" s="65" t="str">
        <f aca="false">IF(OR(D180="",M180=""),"",D180*M180)</f>
        <v/>
      </c>
      <c r="O180" s="46" t="str">
        <f aca="false">IF(OR(N180="",G180=""),"",N180-G180)</f>
        <v/>
      </c>
      <c r="P180" s="67" t="str">
        <f aca="false">IF(OR(N180="",G180="",G180=0),"",(N180-G180)/G180)</f>
        <v/>
      </c>
      <c r="Q180" s="68" t="str">
        <f aca="false">IF(B180="","",IF(L180="","Open","Closed"))</f>
        <v/>
      </c>
      <c r="R180" s="44" t="str">
        <f aca="true">IF(C180="","",IF(L180="",TODAY()-C180,L180-C180))</f>
        <v/>
      </c>
      <c r="S180" s="65"/>
      <c r="T180" s="69"/>
    </row>
    <row r="181" customFormat="false" ht="18" hidden="false" customHeight="true" outlineLevel="0" collapsed="false">
      <c r="A181" s="70" t="n">
        <v>152</v>
      </c>
      <c r="B181" s="71"/>
      <c r="C181" s="72"/>
      <c r="D181" s="73"/>
      <c r="E181" s="74"/>
      <c r="F181" s="74"/>
      <c r="G181" s="75" t="str">
        <f aca="false">IF(OR(D181="",E181=""),"",D181*E181+IF(F181="",0,F181))</f>
        <v/>
      </c>
      <c r="H181" s="74" t="str">
        <f aca="false">IF(B181="","",IFERROR(let(h,stockhistory(B181,TODAY()-10,TODAY(),0,0,1),INDEX(h,ROWS(h),1)),""))</f>
        <v/>
      </c>
      <c r="I181" s="74" t="str">
        <f aca="false">IF(OR(D181="",H181="",Q181="Closed"),"",D181*H181)</f>
        <v/>
      </c>
      <c r="J181" s="76" t="str">
        <f aca="false">IF(OR(I181="",G181="",Q181="Closed"),"",I181-G181)</f>
        <v/>
      </c>
      <c r="K181" s="77" t="str">
        <f aca="false">IF(OR(I181="",G181="",G181=0,Q181="Closed"),"",(I181-G181)/G181)</f>
        <v/>
      </c>
      <c r="L181" s="72"/>
      <c r="M181" s="74"/>
      <c r="N181" s="74" t="str">
        <f aca="false">IF(OR(D181="",M181=""),"",D181*M181)</f>
        <v/>
      </c>
      <c r="O181" s="75" t="str">
        <f aca="false">IF(OR(N181="",G181=""),"",N181-G181)</f>
        <v/>
      </c>
      <c r="P181" s="77" t="str">
        <f aca="false">IF(OR(N181="",G181="",G181=0),"",(N181-G181)/G181)</f>
        <v/>
      </c>
      <c r="Q181" s="78" t="str">
        <f aca="false">IF(B181="","",IF(L181="","Open","Closed"))</f>
        <v/>
      </c>
      <c r="R181" s="73" t="str">
        <f aca="true">IF(C181="","",IF(L181="",TODAY()-C181,L181-C181))</f>
        <v/>
      </c>
      <c r="S181" s="74"/>
      <c r="T181" s="79"/>
    </row>
    <row r="182" customFormat="false" ht="18" hidden="false" customHeight="true" outlineLevel="0" collapsed="false">
      <c r="A182" s="62" t="n">
        <v>153</v>
      </c>
      <c r="B182" s="63"/>
      <c r="C182" s="64"/>
      <c r="D182" s="44"/>
      <c r="E182" s="65"/>
      <c r="F182" s="65"/>
      <c r="G182" s="46" t="str">
        <f aca="false">IF(OR(D182="",E182=""),"",D182*E182+IF(F182="",0,F182))</f>
        <v/>
      </c>
      <c r="H182" s="65" t="str">
        <f aca="false">IF(B182="","",IFERROR(let(h,stockhistory(B182,TODAY()-10,TODAY(),0,0,1),INDEX(h,ROWS(h),1)),""))</f>
        <v/>
      </c>
      <c r="I182" s="65" t="str">
        <f aca="false">IF(OR(D182="",H182="",Q182="Closed"),"",D182*H182)</f>
        <v/>
      </c>
      <c r="J182" s="66" t="str">
        <f aca="false">IF(OR(I182="",G182="",Q182="Closed"),"",I182-G182)</f>
        <v/>
      </c>
      <c r="K182" s="67" t="str">
        <f aca="false">IF(OR(I182="",G182="",G182=0,Q182="Closed"),"",(I182-G182)/G182)</f>
        <v/>
      </c>
      <c r="L182" s="64"/>
      <c r="M182" s="65"/>
      <c r="N182" s="65" t="str">
        <f aca="false">IF(OR(D182="",M182=""),"",D182*M182)</f>
        <v/>
      </c>
      <c r="O182" s="46" t="str">
        <f aca="false">IF(OR(N182="",G182=""),"",N182-G182)</f>
        <v/>
      </c>
      <c r="P182" s="67" t="str">
        <f aca="false">IF(OR(N182="",G182="",G182=0),"",(N182-G182)/G182)</f>
        <v/>
      </c>
      <c r="Q182" s="68" t="str">
        <f aca="false">IF(B182="","",IF(L182="","Open","Closed"))</f>
        <v/>
      </c>
      <c r="R182" s="44" t="str">
        <f aca="true">IF(C182="","",IF(L182="",TODAY()-C182,L182-C182))</f>
        <v/>
      </c>
      <c r="S182" s="65"/>
      <c r="T182" s="69"/>
    </row>
    <row r="183" customFormat="false" ht="18" hidden="false" customHeight="true" outlineLevel="0" collapsed="false">
      <c r="A183" s="70" t="n">
        <v>154</v>
      </c>
      <c r="B183" s="71"/>
      <c r="C183" s="72"/>
      <c r="D183" s="73"/>
      <c r="E183" s="74"/>
      <c r="F183" s="74"/>
      <c r="G183" s="75" t="str">
        <f aca="false">IF(OR(D183="",E183=""),"",D183*E183+IF(F183="",0,F183))</f>
        <v/>
      </c>
      <c r="H183" s="74" t="str">
        <f aca="false">IF(B183="","",IFERROR(let(h,stockhistory(B183,TODAY()-10,TODAY(),0,0,1),INDEX(h,ROWS(h),1)),""))</f>
        <v/>
      </c>
      <c r="I183" s="74" t="str">
        <f aca="false">IF(OR(D183="",H183="",Q183="Closed"),"",D183*H183)</f>
        <v/>
      </c>
      <c r="J183" s="76" t="str">
        <f aca="false">IF(OR(I183="",G183="",Q183="Closed"),"",I183-G183)</f>
        <v/>
      </c>
      <c r="K183" s="77" t="str">
        <f aca="false">IF(OR(I183="",G183="",G183=0,Q183="Closed"),"",(I183-G183)/G183)</f>
        <v/>
      </c>
      <c r="L183" s="72"/>
      <c r="M183" s="74"/>
      <c r="N183" s="74" t="str">
        <f aca="false">IF(OR(D183="",M183=""),"",D183*M183)</f>
        <v/>
      </c>
      <c r="O183" s="75" t="str">
        <f aca="false">IF(OR(N183="",G183=""),"",N183-G183)</f>
        <v/>
      </c>
      <c r="P183" s="77" t="str">
        <f aca="false">IF(OR(N183="",G183="",G183=0),"",(N183-G183)/G183)</f>
        <v/>
      </c>
      <c r="Q183" s="78" t="str">
        <f aca="false">IF(B183="","",IF(L183="","Open","Closed"))</f>
        <v/>
      </c>
      <c r="R183" s="73" t="str">
        <f aca="true">IF(C183="","",IF(L183="",TODAY()-C183,L183-C183))</f>
        <v/>
      </c>
      <c r="S183" s="74"/>
      <c r="T183" s="79"/>
    </row>
    <row r="184" customFormat="false" ht="18" hidden="false" customHeight="true" outlineLevel="0" collapsed="false">
      <c r="A184" s="62" t="n">
        <v>155</v>
      </c>
      <c r="B184" s="63"/>
      <c r="C184" s="64"/>
      <c r="D184" s="44"/>
      <c r="E184" s="65"/>
      <c r="F184" s="65"/>
      <c r="G184" s="46" t="str">
        <f aca="false">IF(OR(D184="",E184=""),"",D184*E184+IF(F184="",0,F184))</f>
        <v/>
      </c>
      <c r="H184" s="65" t="str">
        <f aca="false">IF(B184="","",IFERROR(let(h,stockhistory(B184,TODAY()-10,TODAY(),0,0,1),INDEX(h,ROWS(h),1)),""))</f>
        <v/>
      </c>
      <c r="I184" s="65" t="str">
        <f aca="false">IF(OR(D184="",H184="",Q184="Closed"),"",D184*H184)</f>
        <v/>
      </c>
      <c r="J184" s="66" t="str">
        <f aca="false">IF(OR(I184="",G184="",Q184="Closed"),"",I184-G184)</f>
        <v/>
      </c>
      <c r="K184" s="67" t="str">
        <f aca="false">IF(OR(I184="",G184="",G184=0,Q184="Closed"),"",(I184-G184)/G184)</f>
        <v/>
      </c>
      <c r="L184" s="64"/>
      <c r="M184" s="65"/>
      <c r="N184" s="65" t="str">
        <f aca="false">IF(OR(D184="",M184=""),"",D184*M184)</f>
        <v/>
      </c>
      <c r="O184" s="46" t="str">
        <f aca="false">IF(OR(N184="",G184=""),"",N184-G184)</f>
        <v/>
      </c>
      <c r="P184" s="67" t="str">
        <f aca="false">IF(OR(N184="",G184="",G184=0),"",(N184-G184)/G184)</f>
        <v/>
      </c>
      <c r="Q184" s="68" t="str">
        <f aca="false">IF(B184="","",IF(L184="","Open","Closed"))</f>
        <v/>
      </c>
      <c r="R184" s="44" t="str">
        <f aca="true">IF(C184="","",IF(L184="",TODAY()-C184,L184-C184))</f>
        <v/>
      </c>
      <c r="S184" s="65"/>
      <c r="T184" s="69"/>
    </row>
    <row r="185" customFormat="false" ht="18" hidden="false" customHeight="true" outlineLevel="0" collapsed="false">
      <c r="A185" s="70" t="n">
        <v>156</v>
      </c>
      <c r="B185" s="71"/>
      <c r="C185" s="72"/>
      <c r="D185" s="73"/>
      <c r="E185" s="74"/>
      <c r="F185" s="74"/>
      <c r="G185" s="75" t="str">
        <f aca="false">IF(OR(D185="",E185=""),"",D185*E185+IF(F185="",0,F185))</f>
        <v/>
      </c>
      <c r="H185" s="74" t="str">
        <f aca="false">IF(B185="","",IFERROR(let(h,stockhistory(B185,TODAY()-10,TODAY(),0,0,1),INDEX(h,ROWS(h),1)),""))</f>
        <v/>
      </c>
      <c r="I185" s="74" t="str">
        <f aca="false">IF(OR(D185="",H185="",Q185="Closed"),"",D185*H185)</f>
        <v/>
      </c>
      <c r="J185" s="76" t="str">
        <f aca="false">IF(OR(I185="",G185="",Q185="Closed"),"",I185-G185)</f>
        <v/>
      </c>
      <c r="K185" s="77" t="str">
        <f aca="false">IF(OR(I185="",G185="",G185=0,Q185="Closed"),"",(I185-G185)/G185)</f>
        <v/>
      </c>
      <c r="L185" s="72"/>
      <c r="M185" s="74"/>
      <c r="N185" s="74" t="str">
        <f aca="false">IF(OR(D185="",M185=""),"",D185*M185)</f>
        <v/>
      </c>
      <c r="O185" s="75" t="str">
        <f aca="false">IF(OR(N185="",G185=""),"",N185-G185)</f>
        <v/>
      </c>
      <c r="P185" s="77" t="str">
        <f aca="false">IF(OR(N185="",G185="",G185=0),"",(N185-G185)/G185)</f>
        <v/>
      </c>
      <c r="Q185" s="78" t="str">
        <f aca="false">IF(B185="","",IF(L185="","Open","Closed"))</f>
        <v/>
      </c>
      <c r="R185" s="73" t="str">
        <f aca="true">IF(C185="","",IF(L185="",TODAY()-C185,L185-C185))</f>
        <v/>
      </c>
      <c r="S185" s="74"/>
      <c r="T185" s="79"/>
    </row>
    <row r="186" customFormat="false" ht="18" hidden="false" customHeight="true" outlineLevel="0" collapsed="false">
      <c r="A186" s="62" t="n">
        <v>157</v>
      </c>
      <c r="B186" s="63"/>
      <c r="C186" s="64"/>
      <c r="D186" s="44"/>
      <c r="E186" s="65"/>
      <c r="F186" s="65"/>
      <c r="G186" s="46" t="str">
        <f aca="false">IF(OR(D186="",E186=""),"",D186*E186+IF(F186="",0,F186))</f>
        <v/>
      </c>
      <c r="H186" s="65" t="str">
        <f aca="false">IF(B186="","",IFERROR(let(h,stockhistory(B186,TODAY()-10,TODAY(),0,0,1),INDEX(h,ROWS(h),1)),""))</f>
        <v/>
      </c>
      <c r="I186" s="65" t="str">
        <f aca="false">IF(OR(D186="",H186="",Q186="Closed"),"",D186*H186)</f>
        <v/>
      </c>
      <c r="J186" s="66" t="str">
        <f aca="false">IF(OR(I186="",G186="",Q186="Closed"),"",I186-G186)</f>
        <v/>
      </c>
      <c r="K186" s="67" t="str">
        <f aca="false">IF(OR(I186="",G186="",G186=0,Q186="Closed"),"",(I186-G186)/G186)</f>
        <v/>
      </c>
      <c r="L186" s="64"/>
      <c r="M186" s="65"/>
      <c r="N186" s="65" t="str">
        <f aca="false">IF(OR(D186="",M186=""),"",D186*M186)</f>
        <v/>
      </c>
      <c r="O186" s="46" t="str">
        <f aca="false">IF(OR(N186="",G186=""),"",N186-G186)</f>
        <v/>
      </c>
      <c r="P186" s="67" t="str">
        <f aca="false">IF(OR(N186="",G186="",G186=0),"",(N186-G186)/G186)</f>
        <v/>
      </c>
      <c r="Q186" s="68" t="str">
        <f aca="false">IF(B186="","",IF(L186="","Open","Closed"))</f>
        <v/>
      </c>
      <c r="R186" s="44" t="str">
        <f aca="true">IF(C186="","",IF(L186="",TODAY()-C186,L186-C186))</f>
        <v/>
      </c>
      <c r="S186" s="65"/>
      <c r="T186" s="69"/>
    </row>
    <row r="187" customFormat="false" ht="18" hidden="false" customHeight="true" outlineLevel="0" collapsed="false">
      <c r="A187" s="70" t="n">
        <v>158</v>
      </c>
      <c r="B187" s="71"/>
      <c r="C187" s="72"/>
      <c r="D187" s="73"/>
      <c r="E187" s="74"/>
      <c r="F187" s="74"/>
      <c r="G187" s="75" t="str">
        <f aca="false">IF(OR(D187="",E187=""),"",D187*E187+IF(F187="",0,F187))</f>
        <v/>
      </c>
      <c r="H187" s="74" t="str">
        <f aca="false">IF(B187="","",IFERROR(let(h,stockhistory(B187,TODAY()-10,TODAY(),0,0,1),INDEX(h,ROWS(h),1)),""))</f>
        <v/>
      </c>
      <c r="I187" s="74" t="str">
        <f aca="false">IF(OR(D187="",H187="",Q187="Closed"),"",D187*H187)</f>
        <v/>
      </c>
      <c r="J187" s="76" t="str">
        <f aca="false">IF(OR(I187="",G187="",Q187="Closed"),"",I187-G187)</f>
        <v/>
      </c>
      <c r="K187" s="77" t="str">
        <f aca="false">IF(OR(I187="",G187="",G187=0,Q187="Closed"),"",(I187-G187)/G187)</f>
        <v/>
      </c>
      <c r="L187" s="72"/>
      <c r="M187" s="74"/>
      <c r="N187" s="74" t="str">
        <f aca="false">IF(OR(D187="",M187=""),"",D187*M187)</f>
        <v/>
      </c>
      <c r="O187" s="75" t="str">
        <f aca="false">IF(OR(N187="",G187=""),"",N187-G187)</f>
        <v/>
      </c>
      <c r="P187" s="77" t="str">
        <f aca="false">IF(OR(N187="",G187="",G187=0),"",(N187-G187)/G187)</f>
        <v/>
      </c>
      <c r="Q187" s="78" t="str">
        <f aca="false">IF(B187="","",IF(L187="","Open","Closed"))</f>
        <v/>
      </c>
      <c r="R187" s="73" t="str">
        <f aca="true">IF(C187="","",IF(L187="",TODAY()-C187,L187-C187))</f>
        <v/>
      </c>
      <c r="S187" s="74"/>
      <c r="T187" s="79"/>
    </row>
    <row r="188" customFormat="false" ht="18" hidden="false" customHeight="true" outlineLevel="0" collapsed="false">
      <c r="A188" s="62" t="n">
        <v>159</v>
      </c>
      <c r="B188" s="63"/>
      <c r="C188" s="64"/>
      <c r="D188" s="44"/>
      <c r="E188" s="65"/>
      <c r="F188" s="65"/>
      <c r="G188" s="46" t="str">
        <f aca="false">IF(OR(D188="",E188=""),"",D188*E188+IF(F188="",0,F188))</f>
        <v/>
      </c>
      <c r="H188" s="65" t="str">
        <f aca="false">IF(B188="","",IFERROR(let(h,stockhistory(B188,TODAY()-10,TODAY(),0,0,1),INDEX(h,ROWS(h),1)),""))</f>
        <v/>
      </c>
      <c r="I188" s="65" t="str">
        <f aca="false">IF(OR(D188="",H188="",Q188="Closed"),"",D188*H188)</f>
        <v/>
      </c>
      <c r="J188" s="66" t="str">
        <f aca="false">IF(OR(I188="",G188="",Q188="Closed"),"",I188-G188)</f>
        <v/>
      </c>
      <c r="K188" s="67" t="str">
        <f aca="false">IF(OR(I188="",G188="",G188=0,Q188="Closed"),"",(I188-G188)/G188)</f>
        <v/>
      </c>
      <c r="L188" s="64"/>
      <c r="M188" s="65"/>
      <c r="N188" s="65" t="str">
        <f aca="false">IF(OR(D188="",M188=""),"",D188*M188)</f>
        <v/>
      </c>
      <c r="O188" s="46" t="str">
        <f aca="false">IF(OR(N188="",G188=""),"",N188-G188)</f>
        <v/>
      </c>
      <c r="P188" s="67" t="str">
        <f aca="false">IF(OR(N188="",G188="",G188=0),"",(N188-G188)/G188)</f>
        <v/>
      </c>
      <c r="Q188" s="68" t="str">
        <f aca="false">IF(B188="","",IF(L188="","Open","Closed"))</f>
        <v/>
      </c>
      <c r="R188" s="44" t="str">
        <f aca="true">IF(C188="","",IF(L188="",TODAY()-C188,L188-C188))</f>
        <v/>
      </c>
      <c r="S188" s="65"/>
      <c r="T188" s="69"/>
    </row>
    <row r="189" customFormat="false" ht="18" hidden="false" customHeight="true" outlineLevel="0" collapsed="false">
      <c r="A189" s="70" t="n">
        <v>160</v>
      </c>
      <c r="B189" s="71"/>
      <c r="C189" s="72"/>
      <c r="D189" s="73"/>
      <c r="E189" s="74"/>
      <c r="F189" s="74"/>
      <c r="G189" s="75" t="str">
        <f aca="false">IF(OR(D189="",E189=""),"",D189*E189+IF(F189="",0,F189))</f>
        <v/>
      </c>
      <c r="H189" s="74" t="str">
        <f aca="false">IF(B189="","",IFERROR(let(h,stockhistory(B189,TODAY()-10,TODAY(),0,0,1),INDEX(h,ROWS(h),1)),""))</f>
        <v/>
      </c>
      <c r="I189" s="74" t="str">
        <f aca="false">IF(OR(D189="",H189="",Q189="Closed"),"",D189*H189)</f>
        <v/>
      </c>
      <c r="J189" s="76" t="str">
        <f aca="false">IF(OR(I189="",G189="",Q189="Closed"),"",I189-G189)</f>
        <v/>
      </c>
      <c r="K189" s="77" t="str">
        <f aca="false">IF(OR(I189="",G189="",G189=0,Q189="Closed"),"",(I189-G189)/G189)</f>
        <v/>
      </c>
      <c r="L189" s="72"/>
      <c r="M189" s="74"/>
      <c r="N189" s="74" t="str">
        <f aca="false">IF(OR(D189="",M189=""),"",D189*M189)</f>
        <v/>
      </c>
      <c r="O189" s="75" t="str">
        <f aca="false">IF(OR(N189="",G189=""),"",N189-G189)</f>
        <v/>
      </c>
      <c r="P189" s="77" t="str">
        <f aca="false">IF(OR(N189="",G189="",G189=0),"",(N189-G189)/G189)</f>
        <v/>
      </c>
      <c r="Q189" s="78" t="str">
        <f aca="false">IF(B189="","",IF(L189="","Open","Closed"))</f>
        <v/>
      </c>
      <c r="R189" s="73" t="str">
        <f aca="true">IF(C189="","",IF(L189="",TODAY()-C189,L189-C189))</f>
        <v/>
      </c>
      <c r="S189" s="74"/>
      <c r="T189" s="79"/>
    </row>
    <row r="190" customFormat="false" ht="18" hidden="false" customHeight="true" outlineLevel="0" collapsed="false">
      <c r="A190" s="62" t="n">
        <v>161</v>
      </c>
      <c r="B190" s="63"/>
      <c r="C190" s="64"/>
      <c r="D190" s="44"/>
      <c r="E190" s="65"/>
      <c r="F190" s="65"/>
      <c r="G190" s="46" t="str">
        <f aca="false">IF(OR(D190="",E190=""),"",D190*E190+IF(F190="",0,F190))</f>
        <v/>
      </c>
      <c r="H190" s="65" t="str">
        <f aca="false">IF(B190="","",IFERROR(let(h,stockhistory(B190,TODAY()-10,TODAY(),0,0,1),INDEX(h,ROWS(h),1)),""))</f>
        <v/>
      </c>
      <c r="I190" s="65" t="str">
        <f aca="false">IF(OR(D190="",H190="",Q190="Closed"),"",D190*H190)</f>
        <v/>
      </c>
      <c r="J190" s="66" t="str">
        <f aca="false">IF(OR(I190="",G190="",Q190="Closed"),"",I190-G190)</f>
        <v/>
      </c>
      <c r="K190" s="67" t="str">
        <f aca="false">IF(OR(I190="",G190="",G190=0,Q190="Closed"),"",(I190-G190)/G190)</f>
        <v/>
      </c>
      <c r="L190" s="64"/>
      <c r="M190" s="65"/>
      <c r="N190" s="65" t="str">
        <f aca="false">IF(OR(D190="",M190=""),"",D190*M190)</f>
        <v/>
      </c>
      <c r="O190" s="46" t="str">
        <f aca="false">IF(OR(N190="",G190=""),"",N190-G190)</f>
        <v/>
      </c>
      <c r="P190" s="67" t="str">
        <f aca="false">IF(OR(N190="",G190="",G190=0),"",(N190-G190)/G190)</f>
        <v/>
      </c>
      <c r="Q190" s="68" t="str">
        <f aca="false">IF(B190="","",IF(L190="","Open","Closed"))</f>
        <v/>
      </c>
      <c r="R190" s="44" t="str">
        <f aca="true">IF(C190="","",IF(L190="",TODAY()-C190,L190-C190))</f>
        <v/>
      </c>
      <c r="S190" s="65"/>
      <c r="T190" s="69"/>
    </row>
    <row r="191" customFormat="false" ht="18" hidden="false" customHeight="true" outlineLevel="0" collapsed="false">
      <c r="A191" s="70" t="n">
        <v>162</v>
      </c>
      <c r="B191" s="71"/>
      <c r="C191" s="72"/>
      <c r="D191" s="73"/>
      <c r="E191" s="74"/>
      <c r="F191" s="74"/>
      <c r="G191" s="75" t="str">
        <f aca="false">IF(OR(D191="",E191=""),"",D191*E191+IF(F191="",0,F191))</f>
        <v/>
      </c>
      <c r="H191" s="74" t="str">
        <f aca="false">IF(B191="","",IFERROR(let(h,stockhistory(B191,TODAY()-10,TODAY(),0,0,1),INDEX(h,ROWS(h),1)),""))</f>
        <v/>
      </c>
      <c r="I191" s="74" t="str">
        <f aca="false">IF(OR(D191="",H191="",Q191="Closed"),"",D191*H191)</f>
        <v/>
      </c>
      <c r="J191" s="76" t="str">
        <f aca="false">IF(OR(I191="",G191="",Q191="Closed"),"",I191-G191)</f>
        <v/>
      </c>
      <c r="K191" s="77" t="str">
        <f aca="false">IF(OR(I191="",G191="",G191=0,Q191="Closed"),"",(I191-G191)/G191)</f>
        <v/>
      </c>
      <c r="L191" s="72"/>
      <c r="M191" s="74"/>
      <c r="N191" s="74" t="str">
        <f aca="false">IF(OR(D191="",M191=""),"",D191*M191)</f>
        <v/>
      </c>
      <c r="O191" s="75" t="str">
        <f aca="false">IF(OR(N191="",G191=""),"",N191-G191)</f>
        <v/>
      </c>
      <c r="P191" s="77" t="str">
        <f aca="false">IF(OR(N191="",G191="",G191=0),"",(N191-G191)/G191)</f>
        <v/>
      </c>
      <c r="Q191" s="78" t="str">
        <f aca="false">IF(B191="","",IF(L191="","Open","Closed"))</f>
        <v/>
      </c>
      <c r="R191" s="73" t="str">
        <f aca="true">IF(C191="","",IF(L191="",TODAY()-C191,L191-C191))</f>
        <v/>
      </c>
      <c r="S191" s="74"/>
      <c r="T191" s="79"/>
    </row>
    <row r="192" customFormat="false" ht="18" hidden="false" customHeight="true" outlineLevel="0" collapsed="false">
      <c r="A192" s="62" t="n">
        <v>163</v>
      </c>
      <c r="B192" s="63"/>
      <c r="C192" s="64"/>
      <c r="D192" s="44"/>
      <c r="E192" s="65"/>
      <c r="F192" s="65"/>
      <c r="G192" s="46" t="str">
        <f aca="false">IF(OR(D192="",E192=""),"",D192*E192+IF(F192="",0,F192))</f>
        <v/>
      </c>
      <c r="H192" s="65" t="str">
        <f aca="false">IF(B192="","",IFERROR(let(h,stockhistory(B192,TODAY()-10,TODAY(),0,0,1),INDEX(h,ROWS(h),1)),""))</f>
        <v/>
      </c>
      <c r="I192" s="65" t="str">
        <f aca="false">IF(OR(D192="",H192="",Q192="Closed"),"",D192*H192)</f>
        <v/>
      </c>
      <c r="J192" s="66" t="str">
        <f aca="false">IF(OR(I192="",G192="",Q192="Closed"),"",I192-G192)</f>
        <v/>
      </c>
      <c r="K192" s="67" t="str">
        <f aca="false">IF(OR(I192="",G192="",G192=0,Q192="Closed"),"",(I192-G192)/G192)</f>
        <v/>
      </c>
      <c r="L192" s="64"/>
      <c r="M192" s="65"/>
      <c r="N192" s="65" t="str">
        <f aca="false">IF(OR(D192="",M192=""),"",D192*M192)</f>
        <v/>
      </c>
      <c r="O192" s="46" t="str">
        <f aca="false">IF(OR(N192="",G192=""),"",N192-G192)</f>
        <v/>
      </c>
      <c r="P192" s="67" t="str">
        <f aca="false">IF(OR(N192="",G192="",G192=0),"",(N192-G192)/G192)</f>
        <v/>
      </c>
      <c r="Q192" s="68" t="str">
        <f aca="false">IF(B192="","",IF(L192="","Open","Closed"))</f>
        <v/>
      </c>
      <c r="R192" s="44" t="str">
        <f aca="true">IF(C192="","",IF(L192="",TODAY()-C192,L192-C192))</f>
        <v/>
      </c>
      <c r="S192" s="65"/>
      <c r="T192" s="69"/>
    </row>
    <row r="193" customFormat="false" ht="18" hidden="false" customHeight="true" outlineLevel="0" collapsed="false">
      <c r="A193" s="70" t="n">
        <v>164</v>
      </c>
      <c r="B193" s="71"/>
      <c r="C193" s="72"/>
      <c r="D193" s="73"/>
      <c r="E193" s="74"/>
      <c r="F193" s="74"/>
      <c r="G193" s="75" t="str">
        <f aca="false">IF(OR(D193="",E193=""),"",D193*E193+IF(F193="",0,F193))</f>
        <v/>
      </c>
      <c r="H193" s="74" t="str">
        <f aca="false">IF(B193="","",IFERROR(let(h,stockhistory(B193,TODAY()-10,TODAY(),0,0,1),INDEX(h,ROWS(h),1)),""))</f>
        <v/>
      </c>
      <c r="I193" s="74" t="str">
        <f aca="false">IF(OR(D193="",H193="",Q193="Closed"),"",D193*H193)</f>
        <v/>
      </c>
      <c r="J193" s="76" t="str">
        <f aca="false">IF(OR(I193="",G193="",Q193="Closed"),"",I193-G193)</f>
        <v/>
      </c>
      <c r="K193" s="77" t="str">
        <f aca="false">IF(OR(I193="",G193="",G193=0,Q193="Closed"),"",(I193-G193)/G193)</f>
        <v/>
      </c>
      <c r="L193" s="72"/>
      <c r="M193" s="74"/>
      <c r="N193" s="74" t="str">
        <f aca="false">IF(OR(D193="",M193=""),"",D193*M193)</f>
        <v/>
      </c>
      <c r="O193" s="75" t="str">
        <f aca="false">IF(OR(N193="",G193=""),"",N193-G193)</f>
        <v/>
      </c>
      <c r="P193" s="77" t="str">
        <f aca="false">IF(OR(N193="",G193="",G193=0),"",(N193-G193)/G193)</f>
        <v/>
      </c>
      <c r="Q193" s="78" t="str">
        <f aca="false">IF(B193="","",IF(L193="","Open","Closed"))</f>
        <v/>
      </c>
      <c r="R193" s="73" t="str">
        <f aca="true">IF(C193="","",IF(L193="",TODAY()-C193,L193-C193))</f>
        <v/>
      </c>
      <c r="S193" s="74"/>
      <c r="T193" s="79"/>
    </row>
    <row r="194" customFormat="false" ht="18" hidden="false" customHeight="true" outlineLevel="0" collapsed="false">
      <c r="A194" s="62" t="n">
        <v>165</v>
      </c>
      <c r="B194" s="63"/>
      <c r="C194" s="64"/>
      <c r="D194" s="44"/>
      <c r="E194" s="65"/>
      <c r="F194" s="65"/>
      <c r="G194" s="46" t="str">
        <f aca="false">IF(OR(D194="",E194=""),"",D194*E194+IF(F194="",0,F194))</f>
        <v/>
      </c>
      <c r="H194" s="65" t="str">
        <f aca="false">IF(B194="","",IFERROR(let(h,stockhistory(B194,TODAY()-10,TODAY(),0,0,1),INDEX(h,ROWS(h),1)),""))</f>
        <v/>
      </c>
      <c r="I194" s="65" t="str">
        <f aca="false">IF(OR(D194="",H194="",Q194="Closed"),"",D194*H194)</f>
        <v/>
      </c>
      <c r="J194" s="66" t="str">
        <f aca="false">IF(OR(I194="",G194="",Q194="Closed"),"",I194-G194)</f>
        <v/>
      </c>
      <c r="K194" s="67" t="str">
        <f aca="false">IF(OR(I194="",G194="",G194=0,Q194="Closed"),"",(I194-G194)/G194)</f>
        <v/>
      </c>
      <c r="L194" s="64"/>
      <c r="M194" s="65"/>
      <c r="N194" s="65" t="str">
        <f aca="false">IF(OR(D194="",M194=""),"",D194*M194)</f>
        <v/>
      </c>
      <c r="O194" s="46" t="str">
        <f aca="false">IF(OR(N194="",G194=""),"",N194-G194)</f>
        <v/>
      </c>
      <c r="P194" s="67" t="str">
        <f aca="false">IF(OR(N194="",G194="",G194=0),"",(N194-G194)/G194)</f>
        <v/>
      </c>
      <c r="Q194" s="68" t="str">
        <f aca="false">IF(B194="","",IF(L194="","Open","Closed"))</f>
        <v/>
      </c>
      <c r="R194" s="44" t="str">
        <f aca="true">IF(C194="","",IF(L194="",TODAY()-C194,L194-C194))</f>
        <v/>
      </c>
      <c r="S194" s="65"/>
      <c r="T194" s="69"/>
    </row>
    <row r="195" customFormat="false" ht="18" hidden="false" customHeight="true" outlineLevel="0" collapsed="false">
      <c r="A195" s="70" t="n">
        <v>166</v>
      </c>
      <c r="B195" s="71"/>
      <c r="C195" s="72"/>
      <c r="D195" s="73"/>
      <c r="E195" s="74"/>
      <c r="F195" s="74"/>
      <c r="G195" s="75" t="str">
        <f aca="false">IF(OR(D195="",E195=""),"",D195*E195+IF(F195="",0,F195))</f>
        <v/>
      </c>
      <c r="H195" s="74" t="str">
        <f aca="false">IF(B195="","",IFERROR(let(h,stockhistory(B195,TODAY()-10,TODAY(),0,0,1),INDEX(h,ROWS(h),1)),""))</f>
        <v/>
      </c>
      <c r="I195" s="74" t="str">
        <f aca="false">IF(OR(D195="",H195="",Q195="Closed"),"",D195*H195)</f>
        <v/>
      </c>
      <c r="J195" s="76" t="str">
        <f aca="false">IF(OR(I195="",G195="",Q195="Closed"),"",I195-G195)</f>
        <v/>
      </c>
      <c r="K195" s="77" t="str">
        <f aca="false">IF(OR(I195="",G195="",G195=0,Q195="Closed"),"",(I195-G195)/G195)</f>
        <v/>
      </c>
      <c r="L195" s="72"/>
      <c r="M195" s="74"/>
      <c r="N195" s="74" t="str">
        <f aca="false">IF(OR(D195="",M195=""),"",D195*M195)</f>
        <v/>
      </c>
      <c r="O195" s="75" t="str">
        <f aca="false">IF(OR(N195="",G195=""),"",N195-G195)</f>
        <v/>
      </c>
      <c r="P195" s="77" t="str">
        <f aca="false">IF(OR(N195="",G195="",G195=0),"",(N195-G195)/G195)</f>
        <v/>
      </c>
      <c r="Q195" s="78" t="str">
        <f aca="false">IF(B195="","",IF(L195="","Open","Closed"))</f>
        <v/>
      </c>
      <c r="R195" s="73" t="str">
        <f aca="true">IF(C195="","",IF(L195="",TODAY()-C195,L195-C195))</f>
        <v/>
      </c>
      <c r="S195" s="74"/>
      <c r="T195" s="79"/>
    </row>
    <row r="196" customFormat="false" ht="18" hidden="false" customHeight="true" outlineLevel="0" collapsed="false">
      <c r="A196" s="62" t="n">
        <v>167</v>
      </c>
      <c r="B196" s="63"/>
      <c r="C196" s="64"/>
      <c r="D196" s="44"/>
      <c r="E196" s="65"/>
      <c r="F196" s="65"/>
      <c r="G196" s="46" t="str">
        <f aca="false">IF(OR(D196="",E196=""),"",D196*E196+IF(F196="",0,F196))</f>
        <v/>
      </c>
      <c r="H196" s="65" t="str">
        <f aca="false">IF(B196="","",IFERROR(let(h,stockhistory(B196,TODAY()-10,TODAY(),0,0,1),INDEX(h,ROWS(h),1)),""))</f>
        <v/>
      </c>
      <c r="I196" s="65" t="str">
        <f aca="false">IF(OR(D196="",H196="",Q196="Closed"),"",D196*H196)</f>
        <v/>
      </c>
      <c r="J196" s="66" t="str">
        <f aca="false">IF(OR(I196="",G196="",Q196="Closed"),"",I196-G196)</f>
        <v/>
      </c>
      <c r="K196" s="67" t="str">
        <f aca="false">IF(OR(I196="",G196="",G196=0,Q196="Closed"),"",(I196-G196)/G196)</f>
        <v/>
      </c>
      <c r="L196" s="64"/>
      <c r="M196" s="65"/>
      <c r="N196" s="65" t="str">
        <f aca="false">IF(OR(D196="",M196=""),"",D196*M196)</f>
        <v/>
      </c>
      <c r="O196" s="46" t="str">
        <f aca="false">IF(OR(N196="",G196=""),"",N196-G196)</f>
        <v/>
      </c>
      <c r="P196" s="67" t="str">
        <f aca="false">IF(OR(N196="",G196="",G196=0),"",(N196-G196)/G196)</f>
        <v/>
      </c>
      <c r="Q196" s="68" t="str">
        <f aca="false">IF(B196="","",IF(L196="","Open","Closed"))</f>
        <v/>
      </c>
      <c r="R196" s="44" t="str">
        <f aca="true">IF(C196="","",IF(L196="",TODAY()-C196,L196-C196))</f>
        <v/>
      </c>
      <c r="S196" s="65"/>
      <c r="T196" s="69"/>
    </row>
    <row r="197" customFormat="false" ht="18" hidden="false" customHeight="true" outlineLevel="0" collapsed="false">
      <c r="A197" s="70" t="n">
        <v>168</v>
      </c>
      <c r="B197" s="71"/>
      <c r="C197" s="72"/>
      <c r="D197" s="73"/>
      <c r="E197" s="74"/>
      <c r="F197" s="74"/>
      <c r="G197" s="75" t="str">
        <f aca="false">IF(OR(D197="",E197=""),"",D197*E197+IF(F197="",0,F197))</f>
        <v/>
      </c>
      <c r="H197" s="74" t="str">
        <f aca="false">IF(B197="","",IFERROR(let(h,stockhistory(B197,TODAY()-10,TODAY(),0,0,1),INDEX(h,ROWS(h),1)),""))</f>
        <v/>
      </c>
      <c r="I197" s="74" t="str">
        <f aca="false">IF(OR(D197="",H197="",Q197="Closed"),"",D197*H197)</f>
        <v/>
      </c>
      <c r="J197" s="76" t="str">
        <f aca="false">IF(OR(I197="",G197="",Q197="Closed"),"",I197-G197)</f>
        <v/>
      </c>
      <c r="K197" s="77" t="str">
        <f aca="false">IF(OR(I197="",G197="",G197=0,Q197="Closed"),"",(I197-G197)/G197)</f>
        <v/>
      </c>
      <c r="L197" s="72"/>
      <c r="M197" s="74"/>
      <c r="N197" s="74" t="str">
        <f aca="false">IF(OR(D197="",M197=""),"",D197*M197)</f>
        <v/>
      </c>
      <c r="O197" s="75" t="str">
        <f aca="false">IF(OR(N197="",G197=""),"",N197-G197)</f>
        <v/>
      </c>
      <c r="P197" s="77" t="str">
        <f aca="false">IF(OR(N197="",G197="",G197=0),"",(N197-G197)/G197)</f>
        <v/>
      </c>
      <c r="Q197" s="78" t="str">
        <f aca="false">IF(B197="","",IF(L197="","Open","Closed"))</f>
        <v/>
      </c>
      <c r="R197" s="73" t="str">
        <f aca="true">IF(C197="","",IF(L197="",TODAY()-C197,L197-C197))</f>
        <v/>
      </c>
      <c r="S197" s="74"/>
      <c r="T197" s="79"/>
    </row>
    <row r="198" customFormat="false" ht="18" hidden="false" customHeight="true" outlineLevel="0" collapsed="false">
      <c r="A198" s="62" t="n">
        <v>169</v>
      </c>
      <c r="B198" s="63"/>
      <c r="C198" s="64"/>
      <c r="D198" s="44"/>
      <c r="E198" s="65"/>
      <c r="F198" s="65"/>
      <c r="G198" s="46" t="str">
        <f aca="false">IF(OR(D198="",E198=""),"",D198*E198+IF(F198="",0,F198))</f>
        <v/>
      </c>
      <c r="H198" s="65" t="str">
        <f aca="false">IF(B198="","",IFERROR(let(h,stockhistory(B198,TODAY()-10,TODAY(),0,0,1),INDEX(h,ROWS(h),1)),""))</f>
        <v/>
      </c>
      <c r="I198" s="65" t="str">
        <f aca="false">IF(OR(D198="",H198="",Q198="Closed"),"",D198*H198)</f>
        <v/>
      </c>
      <c r="J198" s="66" t="str">
        <f aca="false">IF(OR(I198="",G198="",Q198="Closed"),"",I198-G198)</f>
        <v/>
      </c>
      <c r="K198" s="67" t="str">
        <f aca="false">IF(OR(I198="",G198="",G198=0,Q198="Closed"),"",(I198-G198)/G198)</f>
        <v/>
      </c>
      <c r="L198" s="64"/>
      <c r="M198" s="65"/>
      <c r="N198" s="65" t="str">
        <f aca="false">IF(OR(D198="",M198=""),"",D198*M198)</f>
        <v/>
      </c>
      <c r="O198" s="46" t="str">
        <f aca="false">IF(OR(N198="",G198=""),"",N198-G198)</f>
        <v/>
      </c>
      <c r="P198" s="67" t="str">
        <f aca="false">IF(OR(N198="",G198="",G198=0),"",(N198-G198)/G198)</f>
        <v/>
      </c>
      <c r="Q198" s="68" t="str">
        <f aca="false">IF(B198="","",IF(L198="","Open","Closed"))</f>
        <v/>
      </c>
      <c r="R198" s="44" t="str">
        <f aca="true">IF(C198="","",IF(L198="",TODAY()-C198,L198-C198))</f>
        <v/>
      </c>
      <c r="S198" s="65"/>
      <c r="T198" s="69"/>
    </row>
    <row r="199" customFormat="false" ht="18" hidden="false" customHeight="true" outlineLevel="0" collapsed="false">
      <c r="A199" s="70" t="n">
        <v>170</v>
      </c>
      <c r="B199" s="71"/>
      <c r="C199" s="72"/>
      <c r="D199" s="73"/>
      <c r="E199" s="74"/>
      <c r="F199" s="74"/>
      <c r="G199" s="75" t="str">
        <f aca="false">IF(OR(D199="",E199=""),"",D199*E199+IF(F199="",0,F199))</f>
        <v/>
      </c>
      <c r="H199" s="74" t="str">
        <f aca="false">IF(B199="","",IFERROR(let(h,stockhistory(B199,TODAY()-10,TODAY(),0,0,1),INDEX(h,ROWS(h),1)),""))</f>
        <v/>
      </c>
      <c r="I199" s="74" t="str">
        <f aca="false">IF(OR(D199="",H199="",Q199="Closed"),"",D199*H199)</f>
        <v/>
      </c>
      <c r="J199" s="76" t="str">
        <f aca="false">IF(OR(I199="",G199="",Q199="Closed"),"",I199-G199)</f>
        <v/>
      </c>
      <c r="K199" s="77" t="str">
        <f aca="false">IF(OR(I199="",G199="",G199=0,Q199="Closed"),"",(I199-G199)/G199)</f>
        <v/>
      </c>
      <c r="L199" s="72"/>
      <c r="M199" s="74"/>
      <c r="N199" s="74" t="str">
        <f aca="false">IF(OR(D199="",M199=""),"",D199*M199)</f>
        <v/>
      </c>
      <c r="O199" s="75" t="str">
        <f aca="false">IF(OR(N199="",G199=""),"",N199-G199)</f>
        <v/>
      </c>
      <c r="P199" s="77" t="str">
        <f aca="false">IF(OR(N199="",G199="",G199=0),"",(N199-G199)/G199)</f>
        <v/>
      </c>
      <c r="Q199" s="78" t="str">
        <f aca="false">IF(B199="","",IF(L199="","Open","Closed"))</f>
        <v/>
      </c>
      <c r="R199" s="73" t="str">
        <f aca="true">IF(C199="","",IF(L199="",TODAY()-C199,L199-C199))</f>
        <v/>
      </c>
      <c r="S199" s="74"/>
      <c r="T199" s="79"/>
    </row>
    <row r="200" customFormat="false" ht="18" hidden="false" customHeight="true" outlineLevel="0" collapsed="false">
      <c r="A200" s="62" t="n">
        <v>171</v>
      </c>
      <c r="B200" s="63"/>
      <c r="C200" s="64"/>
      <c r="D200" s="44"/>
      <c r="E200" s="65"/>
      <c r="F200" s="65"/>
      <c r="G200" s="46" t="str">
        <f aca="false">IF(OR(D200="",E200=""),"",D200*E200+IF(F200="",0,F200))</f>
        <v/>
      </c>
      <c r="H200" s="65" t="str">
        <f aca="false">IF(B200="","",IFERROR(let(h,stockhistory(B200,TODAY()-10,TODAY(),0,0,1),INDEX(h,ROWS(h),1)),""))</f>
        <v/>
      </c>
      <c r="I200" s="65" t="str">
        <f aca="false">IF(OR(D200="",H200="",Q200="Closed"),"",D200*H200)</f>
        <v/>
      </c>
      <c r="J200" s="66" t="str">
        <f aca="false">IF(OR(I200="",G200="",Q200="Closed"),"",I200-G200)</f>
        <v/>
      </c>
      <c r="K200" s="67" t="str">
        <f aca="false">IF(OR(I200="",G200="",G200=0,Q200="Closed"),"",(I200-G200)/G200)</f>
        <v/>
      </c>
      <c r="L200" s="64"/>
      <c r="M200" s="65"/>
      <c r="N200" s="65" t="str">
        <f aca="false">IF(OR(D200="",M200=""),"",D200*M200)</f>
        <v/>
      </c>
      <c r="O200" s="46" t="str">
        <f aca="false">IF(OR(N200="",G200=""),"",N200-G200)</f>
        <v/>
      </c>
      <c r="P200" s="67" t="str">
        <f aca="false">IF(OR(N200="",G200="",G200=0),"",(N200-G200)/G200)</f>
        <v/>
      </c>
      <c r="Q200" s="68" t="str">
        <f aca="false">IF(B200="","",IF(L200="","Open","Closed"))</f>
        <v/>
      </c>
      <c r="R200" s="44" t="str">
        <f aca="true">IF(C200="","",IF(L200="",TODAY()-C200,L200-C200))</f>
        <v/>
      </c>
      <c r="S200" s="65"/>
      <c r="T200" s="69"/>
    </row>
    <row r="201" customFormat="false" ht="18" hidden="false" customHeight="true" outlineLevel="0" collapsed="false">
      <c r="A201" s="70" t="n">
        <v>172</v>
      </c>
      <c r="B201" s="71"/>
      <c r="C201" s="72"/>
      <c r="D201" s="73"/>
      <c r="E201" s="74"/>
      <c r="F201" s="74"/>
      <c r="G201" s="75" t="str">
        <f aca="false">IF(OR(D201="",E201=""),"",D201*E201+IF(F201="",0,F201))</f>
        <v/>
      </c>
      <c r="H201" s="74" t="str">
        <f aca="false">IF(B201="","",IFERROR(let(h,stockhistory(B201,TODAY()-10,TODAY(),0,0,1),INDEX(h,ROWS(h),1)),""))</f>
        <v/>
      </c>
      <c r="I201" s="74" t="str">
        <f aca="false">IF(OR(D201="",H201="",Q201="Closed"),"",D201*H201)</f>
        <v/>
      </c>
      <c r="J201" s="76" t="str">
        <f aca="false">IF(OR(I201="",G201="",Q201="Closed"),"",I201-G201)</f>
        <v/>
      </c>
      <c r="K201" s="77" t="str">
        <f aca="false">IF(OR(I201="",G201="",G201=0,Q201="Closed"),"",(I201-G201)/G201)</f>
        <v/>
      </c>
      <c r="L201" s="72"/>
      <c r="M201" s="74"/>
      <c r="N201" s="74" t="str">
        <f aca="false">IF(OR(D201="",M201=""),"",D201*M201)</f>
        <v/>
      </c>
      <c r="O201" s="75" t="str">
        <f aca="false">IF(OR(N201="",G201=""),"",N201-G201)</f>
        <v/>
      </c>
      <c r="P201" s="77" t="str">
        <f aca="false">IF(OR(N201="",G201="",G201=0),"",(N201-G201)/G201)</f>
        <v/>
      </c>
      <c r="Q201" s="78" t="str">
        <f aca="false">IF(B201="","",IF(L201="","Open","Closed"))</f>
        <v/>
      </c>
      <c r="R201" s="73" t="str">
        <f aca="true">IF(C201="","",IF(L201="",TODAY()-C201,L201-C201))</f>
        <v/>
      </c>
      <c r="S201" s="74"/>
      <c r="T201" s="79"/>
    </row>
    <row r="202" customFormat="false" ht="18" hidden="false" customHeight="true" outlineLevel="0" collapsed="false">
      <c r="A202" s="62" t="n">
        <v>173</v>
      </c>
      <c r="B202" s="63"/>
      <c r="C202" s="64"/>
      <c r="D202" s="44"/>
      <c r="E202" s="65"/>
      <c r="F202" s="65"/>
      <c r="G202" s="46" t="str">
        <f aca="false">IF(OR(D202="",E202=""),"",D202*E202+IF(F202="",0,F202))</f>
        <v/>
      </c>
      <c r="H202" s="65" t="str">
        <f aca="false">IF(B202="","",IFERROR(let(h,stockhistory(B202,TODAY()-10,TODAY(),0,0,1),INDEX(h,ROWS(h),1)),""))</f>
        <v/>
      </c>
      <c r="I202" s="65" t="str">
        <f aca="false">IF(OR(D202="",H202="",Q202="Closed"),"",D202*H202)</f>
        <v/>
      </c>
      <c r="J202" s="66" t="str">
        <f aca="false">IF(OR(I202="",G202="",Q202="Closed"),"",I202-G202)</f>
        <v/>
      </c>
      <c r="K202" s="67" t="str">
        <f aca="false">IF(OR(I202="",G202="",G202=0,Q202="Closed"),"",(I202-G202)/G202)</f>
        <v/>
      </c>
      <c r="L202" s="64"/>
      <c r="M202" s="65"/>
      <c r="N202" s="65" t="str">
        <f aca="false">IF(OR(D202="",M202=""),"",D202*M202)</f>
        <v/>
      </c>
      <c r="O202" s="46" t="str">
        <f aca="false">IF(OR(N202="",G202=""),"",N202-G202)</f>
        <v/>
      </c>
      <c r="P202" s="67" t="str">
        <f aca="false">IF(OR(N202="",G202="",G202=0),"",(N202-G202)/G202)</f>
        <v/>
      </c>
      <c r="Q202" s="68" t="str">
        <f aca="false">IF(B202="","",IF(L202="","Open","Closed"))</f>
        <v/>
      </c>
      <c r="R202" s="44" t="str">
        <f aca="true">IF(C202="","",IF(L202="",TODAY()-C202,L202-C202))</f>
        <v/>
      </c>
      <c r="S202" s="65"/>
      <c r="T202" s="69"/>
    </row>
    <row r="203" customFormat="false" ht="18" hidden="false" customHeight="true" outlineLevel="0" collapsed="false">
      <c r="A203" s="70" t="n">
        <v>174</v>
      </c>
      <c r="B203" s="71"/>
      <c r="C203" s="72"/>
      <c r="D203" s="73"/>
      <c r="E203" s="74"/>
      <c r="F203" s="74"/>
      <c r="G203" s="75" t="str">
        <f aca="false">IF(OR(D203="",E203=""),"",D203*E203+IF(F203="",0,F203))</f>
        <v/>
      </c>
      <c r="H203" s="74" t="str">
        <f aca="false">IF(B203="","",IFERROR(let(h,stockhistory(B203,TODAY()-10,TODAY(),0,0,1),INDEX(h,ROWS(h),1)),""))</f>
        <v/>
      </c>
      <c r="I203" s="74" t="str">
        <f aca="false">IF(OR(D203="",H203="",Q203="Closed"),"",D203*H203)</f>
        <v/>
      </c>
      <c r="J203" s="76" t="str">
        <f aca="false">IF(OR(I203="",G203="",Q203="Closed"),"",I203-G203)</f>
        <v/>
      </c>
      <c r="K203" s="77" t="str">
        <f aca="false">IF(OR(I203="",G203="",G203=0,Q203="Closed"),"",(I203-G203)/G203)</f>
        <v/>
      </c>
      <c r="L203" s="72"/>
      <c r="M203" s="74"/>
      <c r="N203" s="74" t="str">
        <f aca="false">IF(OR(D203="",M203=""),"",D203*M203)</f>
        <v/>
      </c>
      <c r="O203" s="75" t="str">
        <f aca="false">IF(OR(N203="",G203=""),"",N203-G203)</f>
        <v/>
      </c>
      <c r="P203" s="77" t="str">
        <f aca="false">IF(OR(N203="",G203="",G203=0),"",(N203-G203)/G203)</f>
        <v/>
      </c>
      <c r="Q203" s="78" t="str">
        <f aca="false">IF(B203="","",IF(L203="","Open","Closed"))</f>
        <v/>
      </c>
      <c r="R203" s="73" t="str">
        <f aca="true">IF(C203="","",IF(L203="",TODAY()-C203,L203-C203))</f>
        <v/>
      </c>
      <c r="S203" s="74"/>
      <c r="T203" s="79"/>
    </row>
    <row r="204" customFormat="false" ht="18" hidden="false" customHeight="true" outlineLevel="0" collapsed="false">
      <c r="A204" s="62" t="n">
        <v>175</v>
      </c>
      <c r="B204" s="63"/>
      <c r="C204" s="64"/>
      <c r="D204" s="44"/>
      <c r="E204" s="65"/>
      <c r="F204" s="65"/>
      <c r="G204" s="46" t="str">
        <f aca="false">IF(OR(D204="",E204=""),"",D204*E204+IF(F204="",0,F204))</f>
        <v/>
      </c>
      <c r="H204" s="65" t="str">
        <f aca="false">IF(B204="","",IFERROR(let(h,stockhistory(B204,TODAY()-10,TODAY(),0,0,1),INDEX(h,ROWS(h),1)),""))</f>
        <v/>
      </c>
      <c r="I204" s="65" t="str">
        <f aca="false">IF(OR(D204="",H204="",Q204="Closed"),"",D204*H204)</f>
        <v/>
      </c>
      <c r="J204" s="66" t="str">
        <f aca="false">IF(OR(I204="",G204="",Q204="Closed"),"",I204-G204)</f>
        <v/>
      </c>
      <c r="K204" s="67" t="str">
        <f aca="false">IF(OR(I204="",G204="",G204=0,Q204="Closed"),"",(I204-G204)/G204)</f>
        <v/>
      </c>
      <c r="L204" s="64"/>
      <c r="M204" s="65"/>
      <c r="N204" s="65" t="str">
        <f aca="false">IF(OR(D204="",M204=""),"",D204*M204)</f>
        <v/>
      </c>
      <c r="O204" s="46" t="str">
        <f aca="false">IF(OR(N204="",G204=""),"",N204-G204)</f>
        <v/>
      </c>
      <c r="P204" s="67" t="str">
        <f aca="false">IF(OR(N204="",G204="",G204=0),"",(N204-G204)/G204)</f>
        <v/>
      </c>
      <c r="Q204" s="68" t="str">
        <f aca="false">IF(B204="","",IF(L204="","Open","Closed"))</f>
        <v/>
      </c>
      <c r="R204" s="44" t="str">
        <f aca="true">IF(C204="","",IF(L204="",TODAY()-C204,L204-C204))</f>
        <v/>
      </c>
      <c r="S204" s="65"/>
      <c r="T204" s="69"/>
    </row>
    <row r="205" customFormat="false" ht="18" hidden="false" customHeight="true" outlineLevel="0" collapsed="false">
      <c r="A205" s="70" t="n">
        <v>176</v>
      </c>
      <c r="B205" s="71"/>
      <c r="C205" s="72"/>
      <c r="D205" s="73"/>
      <c r="E205" s="74"/>
      <c r="F205" s="74"/>
      <c r="G205" s="75" t="str">
        <f aca="false">IF(OR(D205="",E205=""),"",D205*E205+IF(F205="",0,F205))</f>
        <v/>
      </c>
      <c r="H205" s="74" t="str">
        <f aca="false">IF(B205="","",IFERROR(let(h,stockhistory(B205,TODAY()-10,TODAY(),0,0,1),INDEX(h,ROWS(h),1)),""))</f>
        <v/>
      </c>
      <c r="I205" s="74" t="str">
        <f aca="false">IF(OR(D205="",H205="",Q205="Closed"),"",D205*H205)</f>
        <v/>
      </c>
      <c r="J205" s="76" t="str">
        <f aca="false">IF(OR(I205="",G205="",Q205="Closed"),"",I205-G205)</f>
        <v/>
      </c>
      <c r="K205" s="77" t="str">
        <f aca="false">IF(OR(I205="",G205="",G205=0,Q205="Closed"),"",(I205-G205)/G205)</f>
        <v/>
      </c>
      <c r="L205" s="72"/>
      <c r="M205" s="74"/>
      <c r="N205" s="74" t="str">
        <f aca="false">IF(OR(D205="",M205=""),"",D205*M205)</f>
        <v/>
      </c>
      <c r="O205" s="75" t="str">
        <f aca="false">IF(OR(N205="",G205=""),"",N205-G205)</f>
        <v/>
      </c>
      <c r="P205" s="77" t="str">
        <f aca="false">IF(OR(N205="",G205="",G205=0),"",(N205-G205)/G205)</f>
        <v/>
      </c>
      <c r="Q205" s="78" t="str">
        <f aca="false">IF(B205="","",IF(L205="","Open","Closed"))</f>
        <v/>
      </c>
      <c r="R205" s="73" t="str">
        <f aca="true">IF(C205="","",IF(L205="",TODAY()-C205,L205-C205))</f>
        <v/>
      </c>
      <c r="S205" s="74"/>
      <c r="T205" s="79"/>
    </row>
    <row r="206" customFormat="false" ht="18" hidden="false" customHeight="true" outlineLevel="0" collapsed="false">
      <c r="A206" s="62" t="n">
        <v>177</v>
      </c>
      <c r="B206" s="63"/>
      <c r="C206" s="64"/>
      <c r="D206" s="44"/>
      <c r="E206" s="65"/>
      <c r="F206" s="65"/>
      <c r="G206" s="46" t="str">
        <f aca="false">IF(OR(D206="",E206=""),"",D206*E206+IF(F206="",0,F206))</f>
        <v/>
      </c>
      <c r="H206" s="65" t="str">
        <f aca="false">IF(B206="","",IFERROR(let(h,stockhistory(B206,TODAY()-10,TODAY(),0,0,1),INDEX(h,ROWS(h),1)),""))</f>
        <v/>
      </c>
      <c r="I206" s="65" t="str">
        <f aca="false">IF(OR(D206="",H206="",Q206="Closed"),"",D206*H206)</f>
        <v/>
      </c>
      <c r="J206" s="66" t="str">
        <f aca="false">IF(OR(I206="",G206="",Q206="Closed"),"",I206-G206)</f>
        <v/>
      </c>
      <c r="K206" s="67" t="str">
        <f aca="false">IF(OR(I206="",G206="",G206=0,Q206="Closed"),"",(I206-G206)/G206)</f>
        <v/>
      </c>
      <c r="L206" s="64"/>
      <c r="M206" s="65"/>
      <c r="N206" s="65" t="str">
        <f aca="false">IF(OR(D206="",M206=""),"",D206*M206)</f>
        <v/>
      </c>
      <c r="O206" s="46" t="str">
        <f aca="false">IF(OR(N206="",G206=""),"",N206-G206)</f>
        <v/>
      </c>
      <c r="P206" s="67" t="str">
        <f aca="false">IF(OR(N206="",G206="",G206=0),"",(N206-G206)/G206)</f>
        <v/>
      </c>
      <c r="Q206" s="68" t="str">
        <f aca="false">IF(B206="","",IF(L206="","Open","Closed"))</f>
        <v/>
      </c>
      <c r="R206" s="44" t="str">
        <f aca="true">IF(C206="","",IF(L206="",TODAY()-C206,L206-C206))</f>
        <v/>
      </c>
      <c r="S206" s="65"/>
      <c r="T206" s="69"/>
    </row>
    <row r="207" customFormat="false" ht="18" hidden="false" customHeight="true" outlineLevel="0" collapsed="false">
      <c r="A207" s="70" t="n">
        <v>178</v>
      </c>
      <c r="B207" s="71"/>
      <c r="C207" s="72"/>
      <c r="D207" s="73"/>
      <c r="E207" s="74"/>
      <c r="F207" s="74"/>
      <c r="G207" s="75" t="str">
        <f aca="false">IF(OR(D207="",E207=""),"",D207*E207+IF(F207="",0,F207))</f>
        <v/>
      </c>
      <c r="H207" s="74" t="str">
        <f aca="false">IF(B207="","",IFERROR(let(h,stockhistory(B207,TODAY()-10,TODAY(),0,0,1),INDEX(h,ROWS(h),1)),""))</f>
        <v/>
      </c>
      <c r="I207" s="74" t="str">
        <f aca="false">IF(OR(D207="",H207="",Q207="Closed"),"",D207*H207)</f>
        <v/>
      </c>
      <c r="J207" s="76" t="str">
        <f aca="false">IF(OR(I207="",G207="",Q207="Closed"),"",I207-G207)</f>
        <v/>
      </c>
      <c r="K207" s="77" t="str">
        <f aca="false">IF(OR(I207="",G207="",G207=0,Q207="Closed"),"",(I207-G207)/G207)</f>
        <v/>
      </c>
      <c r="L207" s="72"/>
      <c r="M207" s="74"/>
      <c r="N207" s="74" t="str">
        <f aca="false">IF(OR(D207="",M207=""),"",D207*M207)</f>
        <v/>
      </c>
      <c r="O207" s="75" t="str">
        <f aca="false">IF(OR(N207="",G207=""),"",N207-G207)</f>
        <v/>
      </c>
      <c r="P207" s="77" t="str">
        <f aca="false">IF(OR(N207="",G207="",G207=0),"",(N207-G207)/G207)</f>
        <v/>
      </c>
      <c r="Q207" s="78" t="str">
        <f aca="false">IF(B207="","",IF(L207="","Open","Closed"))</f>
        <v/>
      </c>
      <c r="R207" s="73" t="str">
        <f aca="true">IF(C207="","",IF(L207="",TODAY()-C207,L207-C207))</f>
        <v/>
      </c>
      <c r="S207" s="74"/>
      <c r="T207" s="79"/>
    </row>
    <row r="208" customFormat="false" ht="18" hidden="false" customHeight="true" outlineLevel="0" collapsed="false">
      <c r="A208" s="62" t="n">
        <v>179</v>
      </c>
      <c r="B208" s="63"/>
      <c r="C208" s="64"/>
      <c r="D208" s="44"/>
      <c r="E208" s="65"/>
      <c r="F208" s="65"/>
      <c r="G208" s="46" t="str">
        <f aca="false">IF(OR(D208="",E208=""),"",D208*E208+IF(F208="",0,F208))</f>
        <v/>
      </c>
      <c r="H208" s="65" t="str">
        <f aca="false">IF(B208="","",IFERROR(let(h,stockhistory(B208,TODAY()-10,TODAY(),0,0,1),INDEX(h,ROWS(h),1)),""))</f>
        <v/>
      </c>
      <c r="I208" s="65" t="str">
        <f aca="false">IF(OR(D208="",H208="",Q208="Closed"),"",D208*H208)</f>
        <v/>
      </c>
      <c r="J208" s="66" t="str">
        <f aca="false">IF(OR(I208="",G208="",Q208="Closed"),"",I208-G208)</f>
        <v/>
      </c>
      <c r="K208" s="67" t="str">
        <f aca="false">IF(OR(I208="",G208="",G208=0,Q208="Closed"),"",(I208-G208)/G208)</f>
        <v/>
      </c>
      <c r="L208" s="64"/>
      <c r="M208" s="65"/>
      <c r="N208" s="65" t="str">
        <f aca="false">IF(OR(D208="",M208=""),"",D208*M208)</f>
        <v/>
      </c>
      <c r="O208" s="46" t="str">
        <f aca="false">IF(OR(N208="",G208=""),"",N208-G208)</f>
        <v/>
      </c>
      <c r="P208" s="67" t="str">
        <f aca="false">IF(OR(N208="",G208="",G208=0),"",(N208-G208)/G208)</f>
        <v/>
      </c>
      <c r="Q208" s="68" t="str">
        <f aca="false">IF(B208="","",IF(L208="","Open","Closed"))</f>
        <v/>
      </c>
      <c r="R208" s="44" t="str">
        <f aca="true">IF(C208="","",IF(L208="",TODAY()-C208,L208-C208))</f>
        <v/>
      </c>
      <c r="S208" s="65"/>
      <c r="T208" s="69"/>
    </row>
    <row r="209" customFormat="false" ht="18" hidden="false" customHeight="true" outlineLevel="0" collapsed="false">
      <c r="A209" s="70" t="n">
        <v>180</v>
      </c>
      <c r="B209" s="71"/>
      <c r="C209" s="72"/>
      <c r="D209" s="73"/>
      <c r="E209" s="74"/>
      <c r="F209" s="74"/>
      <c r="G209" s="75" t="str">
        <f aca="false">IF(OR(D209="",E209=""),"",D209*E209+IF(F209="",0,F209))</f>
        <v/>
      </c>
      <c r="H209" s="74" t="str">
        <f aca="false">IF(B209="","",IFERROR(let(h,stockhistory(B209,TODAY()-10,TODAY(),0,0,1),INDEX(h,ROWS(h),1)),""))</f>
        <v/>
      </c>
      <c r="I209" s="74" t="str">
        <f aca="false">IF(OR(D209="",H209="",Q209="Closed"),"",D209*H209)</f>
        <v/>
      </c>
      <c r="J209" s="76" t="str">
        <f aca="false">IF(OR(I209="",G209="",Q209="Closed"),"",I209-G209)</f>
        <v/>
      </c>
      <c r="K209" s="77" t="str">
        <f aca="false">IF(OR(I209="",G209="",G209=0,Q209="Closed"),"",(I209-G209)/G209)</f>
        <v/>
      </c>
      <c r="L209" s="72"/>
      <c r="M209" s="74"/>
      <c r="N209" s="74" t="str">
        <f aca="false">IF(OR(D209="",M209=""),"",D209*M209)</f>
        <v/>
      </c>
      <c r="O209" s="75" t="str">
        <f aca="false">IF(OR(N209="",G209=""),"",N209-G209)</f>
        <v/>
      </c>
      <c r="P209" s="77" t="str">
        <f aca="false">IF(OR(N209="",G209="",G209=0),"",(N209-G209)/G209)</f>
        <v/>
      </c>
      <c r="Q209" s="78" t="str">
        <f aca="false">IF(B209="","",IF(L209="","Open","Closed"))</f>
        <v/>
      </c>
      <c r="R209" s="73" t="str">
        <f aca="true">IF(C209="","",IF(L209="",TODAY()-C209,L209-C209))</f>
        <v/>
      </c>
      <c r="S209" s="74"/>
      <c r="T209" s="79"/>
    </row>
    <row r="210" customFormat="false" ht="18" hidden="false" customHeight="true" outlineLevel="0" collapsed="false">
      <c r="A210" s="62" t="n">
        <v>181</v>
      </c>
      <c r="B210" s="63"/>
      <c r="C210" s="64"/>
      <c r="D210" s="44"/>
      <c r="E210" s="65"/>
      <c r="F210" s="65"/>
      <c r="G210" s="46" t="str">
        <f aca="false">IF(OR(D210="",E210=""),"",D210*E210+IF(F210="",0,F210))</f>
        <v/>
      </c>
      <c r="H210" s="65" t="str">
        <f aca="false">IF(B210="","",IFERROR(let(h,stockhistory(B210,TODAY()-10,TODAY(),0,0,1),INDEX(h,ROWS(h),1)),""))</f>
        <v/>
      </c>
      <c r="I210" s="65" t="str">
        <f aca="false">IF(OR(D210="",H210="",Q210="Closed"),"",D210*H210)</f>
        <v/>
      </c>
      <c r="J210" s="66" t="str">
        <f aca="false">IF(OR(I210="",G210="",Q210="Closed"),"",I210-G210)</f>
        <v/>
      </c>
      <c r="K210" s="67" t="str">
        <f aca="false">IF(OR(I210="",G210="",G210=0,Q210="Closed"),"",(I210-G210)/G210)</f>
        <v/>
      </c>
      <c r="L210" s="64"/>
      <c r="M210" s="65"/>
      <c r="N210" s="65" t="str">
        <f aca="false">IF(OR(D210="",M210=""),"",D210*M210)</f>
        <v/>
      </c>
      <c r="O210" s="46" t="str">
        <f aca="false">IF(OR(N210="",G210=""),"",N210-G210)</f>
        <v/>
      </c>
      <c r="P210" s="67" t="str">
        <f aca="false">IF(OR(N210="",G210="",G210=0),"",(N210-G210)/G210)</f>
        <v/>
      </c>
      <c r="Q210" s="68" t="str">
        <f aca="false">IF(B210="","",IF(L210="","Open","Closed"))</f>
        <v/>
      </c>
      <c r="R210" s="44" t="str">
        <f aca="true">IF(C210="","",IF(L210="",TODAY()-C210,L210-C210))</f>
        <v/>
      </c>
      <c r="S210" s="65"/>
      <c r="T210" s="69"/>
    </row>
    <row r="211" customFormat="false" ht="18" hidden="false" customHeight="true" outlineLevel="0" collapsed="false">
      <c r="A211" s="70" t="n">
        <v>182</v>
      </c>
      <c r="B211" s="71"/>
      <c r="C211" s="72"/>
      <c r="D211" s="73"/>
      <c r="E211" s="74"/>
      <c r="F211" s="74"/>
      <c r="G211" s="75" t="str">
        <f aca="false">IF(OR(D211="",E211=""),"",D211*E211+IF(F211="",0,F211))</f>
        <v/>
      </c>
      <c r="H211" s="74" t="str">
        <f aca="false">IF(B211="","",IFERROR(let(h,stockhistory(B211,TODAY()-10,TODAY(),0,0,1),INDEX(h,ROWS(h),1)),""))</f>
        <v/>
      </c>
      <c r="I211" s="74" t="str">
        <f aca="false">IF(OR(D211="",H211="",Q211="Closed"),"",D211*H211)</f>
        <v/>
      </c>
      <c r="J211" s="76" t="str">
        <f aca="false">IF(OR(I211="",G211="",Q211="Closed"),"",I211-G211)</f>
        <v/>
      </c>
      <c r="K211" s="77" t="str">
        <f aca="false">IF(OR(I211="",G211="",G211=0,Q211="Closed"),"",(I211-G211)/G211)</f>
        <v/>
      </c>
      <c r="L211" s="72"/>
      <c r="M211" s="74"/>
      <c r="N211" s="74" t="str">
        <f aca="false">IF(OR(D211="",M211=""),"",D211*M211)</f>
        <v/>
      </c>
      <c r="O211" s="75" t="str">
        <f aca="false">IF(OR(N211="",G211=""),"",N211-G211)</f>
        <v/>
      </c>
      <c r="P211" s="77" t="str">
        <f aca="false">IF(OR(N211="",G211="",G211=0),"",(N211-G211)/G211)</f>
        <v/>
      </c>
      <c r="Q211" s="78" t="str">
        <f aca="false">IF(B211="","",IF(L211="","Open","Closed"))</f>
        <v/>
      </c>
      <c r="R211" s="73" t="str">
        <f aca="true">IF(C211="","",IF(L211="",TODAY()-C211,L211-C211))</f>
        <v/>
      </c>
      <c r="S211" s="74"/>
      <c r="T211" s="79"/>
    </row>
    <row r="212" customFormat="false" ht="18" hidden="false" customHeight="true" outlineLevel="0" collapsed="false">
      <c r="A212" s="62" t="n">
        <v>183</v>
      </c>
      <c r="B212" s="63"/>
      <c r="C212" s="64"/>
      <c r="D212" s="44"/>
      <c r="E212" s="65"/>
      <c r="F212" s="65"/>
      <c r="G212" s="46" t="str">
        <f aca="false">IF(OR(D212="",E212=""),"",D212*E212+IF(F212="",0,F212))</f>
        <v/>
      </c>
      <c r="H212" s="65" t="str">
        <f aca="false">IF(B212="","",IFERROR(let(h,stockhistory(B212,TODAY()-10,TODAY(),0,0,1),INDEX(h,ROWS(h),1)),""))</f>
        <v/>
      </c>
      <c r="I212" s="65" t="str">
        <f aca="false">IF(OR(D212="",H212="",Q212="Closed"),"",D212*H212)</f>
        <v/>
      </c>
      <c r="J212" s="66" t="str">
        <f aca="false">IF(OR(I212="",G212="",Q212="Closed"),"",I212-G212)</f>
        <v/>
      </c>
      <c r="K212" s="67" t="str">
        <f aca="false">IF(OR(I212="",G212="",G212=0,Q212="Closed"),"",(I212-G212)/G212)</f>
        <v/>
      </c>
      <c r="L212" s="64"/>
      <c r="M212" s="65"/>
      <c r="N212" s="65" t="str">
        <f aca="false">IF(OR(D212="",M212=""),"",D212*M212)</f>
        <v/>
      </c>
      <c r="O212" s="46" t="str">
        <f aca="false">IF(OR(N212="",G212=""),"",N212-G212)</f>
        <v/>
      </c>
      <c r="P212" s="67" t="str">
        <f aca="false">IF(OR(N212="",G212="",G212=0),"",(N212-G212)/G212)</f>
        <v/>
      </c>
      <c r="Q212" s="68" t="str">
        <f aca="false">IF(B212="","",IF(L212="","Open","Closed"))</f>
        <v/>
      </c>
      <c r="R212" s="44" t="str">
        <f aca="true">IF(C212="","",IF(L212="",TODAY()-C212,L212-C212))</f>
        <v/>
      </c>
      <c r="S212" s="65"/>
      <c r="T212" s="69"/>
    </row>
    <row r="213" customFormat="false" ht="18" hidden="false" customHeight="true" outlineLevel="0" collapsed="false">
      <c r="A213" s="70" t="n">
        <v>184</v>
      </c>
      <c r="B213" s="71"/>
      <c r="C213" s="72"/>
      <c r="D213" s="73"/>
      <c r="E213" s="74"/>
      <c r="F213" s="74"/>
      <c r="G213" s="75" t="str">
        <f aca="false">IF(OR(D213="",E213=""),"",D213*E213+IF(F213="",0,F213))</f>
        <v/>
      </c>
      <c r="H213" s="74" t="str">
        <f aca="false">IF(B213="","",IFERROR(let(h,stockhistory(B213,TODAY()-10,TODAY(),0,0,1),INDEX(h,ROWS(h),1)),""))</f>
        <v/>
      </c>
      <c r="I213" s="74" t="str">
        <f aca="false">IF(OR(D213="",H213="",Q213="Closed"),"",D213*H213)</f>
        <v/>
      </c>
      <c r="J213" s="76" t="str">
        <f aca="false">IF(OR(I213="",G213="",Q213="Closed"),"",I213-G213)</f>
        <v/>
      </c>
      <c r="K213" s="77" t="str">
        <f aca="false">IF(OR(I213="",G213="",G213=0,Q213="Closed"),"",(I213-G213)/G213)</f>
        <v/>
      </c>
      <c r="L213" s="72"/>
      <c r="M213" s="74"/>
      <c r="N213" s="74" t="str">
        <f aca="false">IF(OR(D213="",M213=""),"",D213*M213)</f>
        <v/>
      </c>
      <c r="O213" s="75" t="str">
        <f aca="false">IF(OR(N213="",G213=""),"",N213-G213)</f>
        <v/>
      </c>
      <c r="P213" s="77" t="str">
        <f aca="false">IF(OR(N213="",G213="",G213=0),"",(N213-G213)/G213)</f>
        <v/>
      </c>
      <c r="Q213" s="78" t="str">
        <f aca="false">IF(B213="","",IF(L213="","Open","Closed"))</f>
        <v/>
      </c>
      <c r="R213" s="73" t="str">
        <f aca="true">IF(C213="","",IF(L213="",TODAY()-C213,L213-C213))</f>
        <v/>
      </c>
      <c r="S213" s="74"/>
      <c r="T213" s="79"/>
    </row>
    <row r="214" customFormat="false" ht="18" hidden="false" customHeight="true" outlineLevel="0" collapsed="false">
      <c r="A214" s="62" t="n">
        <v>185</v>
      </c>
      <c r="B214" s="63"/>
      <c r="C214" s="64"/>
      <c r="D214" s="44"/>
      <c r="E214" s="65"/>
      <c r="F214" s="65"/>
      <c r="G214" s="46" t="str">
        <f aca="false">IF(OR(D214="",E214=""),"",D214*E214+IF(F214="",0,F214))</f>
        <v/>
      </c>
      <c r="H214" s="65" t="str">
        <f aca="false">IF(B214="","",IFERROR(let(h,stockhistory(B214,TODAY()-10,TODAY(),0,0,1),INDEX(h,ROWS(h),1)),""))</f>
        <v/>
      </c>
      <c r="I214" s="65" t="str">
        <f aca="false">IF(OR(D214="",H214="",Q214="Closed"),"",D214*H214)</f>
        <v/>
      </c>
      <c r="J214" s="66" t="str">
        <f aca="false">IF(OR(I214="",G214="",Q214="Closed"),"",I214-G214)</f>
        <v/>
      </c>
      <c r="K214" s="67" t="str">
        <f aca="false">IF(OR(I214="",G214="",G214=0,Q214="Closed"),"",(I214-G214)/G214)</f>
        <v/>
      </c>
      <c r="L214" s="64"/>
      <c r="M214" s="65"/>
      <c r="N214" s="65" t="str">
        <f aca="false">IF(OR(D214="",M214=""),"",D214*M214)</f>
        <v/>
      </c>
      <c r="O214" s="46" t="str">
        <f aca="false">IF(OR(N214="",G214=""),"",N214-G214)</f>
        <v/>
      </c>
      <c r="P214" s="67" t="str">
        <f aca="false">IF(OR(N214="",G214="",G214=0),"",(N214-G214)/G214)</f>
        <v/>
      </c>
      <c r="Q214" s="68" t="str">
        <f aca="false">IF(B214="","",IF(L214="","Open","Closed"))</f>
        <v/>
      </c>
      <c r="R214" s="44" t="str">
        <f aca="true">IF(C214="","",IF(L214="",TODAY()-C214,L214-C214))</f>
        <v/>
      </c>
      <c r="S214" s="65"/>
      <c r="T214" s="69"/>
    </row>
    <row r="215" customFormat="false" ht="18" hidden="false" customHeight="true" outlineLevel="0" collapsed="false">
      <c r="A215" s="70" t="n">
        <v>186</v>
      </c>
      <c r="B215" s="71"/>
      <c r="C215" s="72"/>
      <c r="D215" s="73"/>
      <c r="E215" s="74"/>
      <c r="F215" s="74"/>
      <c r="G215" s="75" t="str">
        <f aca="false">IF(OR(D215="",E215=""),"",D215*E215+IF(F215="",0,F215))</f>
        <v/>
      </c>
      <c r="H215" s="74" t="str">
        <f aca="false">IF(B215="","",IFERROR(let(h,stockhistory(B215,TODAY()-10,TODAY(),0,0,1),INDEX(h,ROWS(h),1)),""))</f>
        <v/>
      </c>
      <c r="I215" s="74" t="str">
        <f aca="false">IF(OR(D215="",H215="",Q215="Closed"),"",D215*H215)</f>
        <v/>
      </c>
      <c r="J215" s="76" t="str">
        <f aca="false">IF(OR(I215="",G215="",Q215="Closed"),"",I215-G215)</f>
        <v/>
      </c>
      <c r="K215" s="77" t="str">
        <f aca="false">IF(OR(I215="",G215="",G215=0,Q215="Closed"),"",(I215-G215)/G215)</f>
        <v/>
      </c>
      <c r="L215" s="72"/>
      <c r="M215" s="74"/>
      <c r="N215" s="74" t="str">
        <f aca="false">IF(OR(D215="",M215=""),"",D215*M215)</f>
        <v/>
      </c>
      <c r="O215" s="75" t="str">
        <f aca="false">IF(OR(N215="",G215=""),"",N215-G215)</f>
        <v/>
      </c>
      <c r="P215" s="77" t="str">
        <f aca="false">IF(OR(N215="",G215="",G215=0),"",(N215-G215)/G215)</f>
        <v/>
      </c>
      <c r="Q215" s="78" t="str">
        <f aca="false">IF(B215="","",IF(L215="","Open","Closed"))</f>
        <v/>
      </c>
      <c r="R215" s="73" t="str">
        <f aca="true">IF(C215="","",IF(L215="",TODAY()-C215,L215-C215))</f>
        <v/>
      </c>
      <c r="S215" s="74"/>
      <c r="T215" s="79"/>
    </row>
    <row r="216" customFormat="false" ht="18" hidden="false" customHeight="true" outlineLevel="0" collapsed="false">
      <c r="A216" s="62" t="n">
        <v>187</v>
      </c>
      <c r="B216" s="63"/>
      <c r="C216" s="64"/>
      <c r="D216" s="44"/>
      <c r="E216" s="65"/>
      <c r="F216" s="65"/>
      <c r="G216" s="46" t="str">
        <f aca="false">IF(OR(D216="",E216=""),"",D216*E216+IF(F216="",0,F216))</f>
        <v/>
      </c>
      <c r="H216" s="65" t="str">
        <f aca="false">IF(B216="","",IFERROR(let(h,stockhistory(B216,TODAY()-10,TODAY(),0,0,1),INDEX(h,ROWS(h),1)),""))</f>
        <v/>
      </c>
      <c r="I216" s="65" t="str">
        <f aca="false">IF(OR(D216="",H216="",Q216="Closed"),"",D216*H216)</f>
        <v/>
      </c>
      <c r="J216" s="66" t="str">
        <f aca="false">IF(OR(I216="",G216="",Q216="Closed"),"",I216-G216)</f>
        <v/>
      </c>
      <c r="K216" s="67" t="str">
        <f aca="false">IF(OR(I216="",G216="",G216=0,Q216="Closed"),"",(I216-G216)/G216)</f>
        <v/>
      </c>
      <c r="L216" s="64"/>
      <c r="M216" s="65"/>
      <c r="N216" s="65" t="str">
        <f aca="false">IF(OR(D216="",M216=""),"",D216*M216)</f>
        <v/>
      </c>
      <c r="O216" s="46" t="str">
        <f aca="false">IF(OR(N216="",G216=""),"",N216-G216)</f>
        <v/>
      </c>
      <c r="P216" s="67" t="str">
        <f aca="false">IF(OR(N216="",G216="",G216=0),"",(N216-G216)/G216)</f>
        <v/>
      </c>
      <c r="Q216" s="68" t="str">
        <f aca="false">IF(B216="","",IF(L216="","Open","Closed"))</f>
        <v/>
      </c>
      <c r="R216" s="44" t="str">
        <f aca="true">IF(C216="","",IF(L216="",TODAY()-C216,L216-C216))</f>
        <v/>
      </c>
      <c r="S216" s="65"/>
      <c r="T216" s="69"/>
    </row>
    <row r="217" customFormat="false" ht="18" hidden="false" customHeight="true" outlineLevel="0" collapsed="false">
      <c r="A217" s="70" t="n">
        <v>188</v>
      </c>
      <c r="B217" s="71"/>
      <c r="C217" s="72"/>
      <c r="D217" s="73"/>
      <c r="E217" s="74"/>
      <c r="F217" s="74"/>
      <c r="G217" s="75" t="str">
        <f aca="false">IF(OR(D217="",E217=""),"",D217*E217+IF(F217="",0,F217))</f>
        <v/>
      </c>
      <c r="H217" s="74" t="str">
        <f aca="false">IF(B217="","",IFERROR(let(h,stockhistory(B217,TODAY()-10,TODAY(),0,0,1),INDEX(h,ROWS(h),1)),""))</f>
        <v/>
      </c>
      <c r="I217" s="74" t="str">
        <f aca="false">IF(OR(D217="",H217="",Q217="Closed"),"",D217*H217)</f>
        <v/>
      </c>
      <c r="J217" s="76" t="str">
        <f aca="false">IF(OR(I217="",G217="",Q217="Closed"),"",I217-G217)</f>
        <v/>
      </c>
      <c r="K217" s="77" t="str">
        <f aca="false">IF(OR(I217="",G217="",G217=0,Q217="Closed"),"",(I217-G217)/G217)</f>
        <v/>
      </c>
      <c r="L217" s="72"/>
      <c r="M217" s="74"/>
      <c r="N217" s="74" t="str">
        <f aca="false">IF(OR(D217="",M217=""),"",D217*M217)</f>
        <v/>
      </c>
      <c r="O217" s="75" t="str">
        <f aca="false">IF(OR(N217="",G217=""),"",N217-G217)</f>
        <v/>
      </c>
      <c r="P217" s="77" t="str">
        <f aca="false">IF(OR(N217="",G217="",G217=0),"",(N217-G217)/G217)</f>
        <v/>
      </c>
      <c r="Q217" s="78" t="str">
        <f aca="false">IF(B217="","",IF(L217="","Open","Closed"))</f>
        <v/>
      </c>
      <c r="R217" s="73" t="str">
        <f aca="true">IF(C217="","",IF(L217="",TODAY()-C217,L217-C217))</f>
        <v/>
      </c>
      <c r="S217" s="74"/>
      <c r="T217" s="79"/>
    </row>
    <row r="218" customFormat="false" ht="18" hidden="false" customHeight="true" outlineLevel="0" collapsed="false">
      <c r="A218" s="62" t="n">
        <v>189</v>
      </c>
      <c r="B218" s="63"/>
      <c r="C218" s="64"/>
      <c r="D218" s="44"/>
      <c r="E218" s="65"/>
      <c r="F218" s="65"/>
      <c r="G218" s="46" t="str">
        <f aca="false">IF(OR(D218="",E218=""),"",D218*E218+IF(F218="",0,F218))</f>
        <v/>
      </c>
      <c r="H218" s="65" t="str">
        <f aca="false">IF(B218="","",IFERROR(let(h,stockhistory(B218,TODAY()-10,TODAY(),0,0,1),INDEX(h,ROWS(h),1)),""))</f>
        <v/>
      </c>
      <c r="I218" s="65" t="str">
        <f aca="false">IF(OR(D218="",H218="",Q218="Closed"),"",D218*H218)</f>
        <v/>
      </c>
      <c r="J218" s="66" t="str">
        <f aca="false">IF(OR(I218="",G218="",Q218="Closed"),"",I218-G218)</f>
        <v/>
      </c>
      <c r="K218" s="67" t="str">
        <f aca="false">IF(OR(I218="",G218="",G218=0,Q218="Closed"),"",(I218-G218)/G218)</f>
        <v/>
      </c>
      <c r="L218" s="64"/>
      <c r="M218" s="65"/>
      <c r="N218" s="65" t="str">
        <f aca="false">IF(OR(D218="",M218=""),"",D218*M218)</f>
        <v/>
      </c>
      <c r="O218" s="46" t="str">
        <f aca="false">IF(OR(N218="",G218=""),"",N218-G218)</f>
        <v/>
      </c>
      <c r="P218" s="67" t="str">
        <f aca="false">IF(OR(N218="",G218="",G218=0),"",(N218-G218)/G218)</f>
        <v/>
      </c>
      <c r="Q218" s="68" t="str">
        <f aca="false">IF(B218="","",IF(L218="","Open","Closed"))</f>
        <v/>
      </c>
      <c r="R218" s="44" t="str">
        <f aca="true">IF(C218="","",IF(L218="",TODAY()-C218,L218-C218))</f>
        <v/>
      </c>
      <c r="S218" s="65"/>
      <c r="T218" s="69"/>
    </row>
    <row r="219" customFormat="false" ht="18" hidden="false" customHeight="true" outlineLevel="0" collapsed="false">
      <c r="A219" s="70" t="n">
        <v>190</v>
      </c>
      <c r="B219" s="71"/>
      <c r="C219" s="72"/>
      <c r="D219" s="73"/>
      <c r="E219" s="74"/>
      <c r="F219" s="74"/>
      <c r="G219" s="75" t="str">
        <f aca="false">IF(OR(D219="",E219=""),"",D219*E219+IF(F219="",0,F219))</f>
        <v/>
      </c>
      <c r="H219" s="74" t="str">
        <f aca="false">IF(B219="","",IFERROR(let(h,stockhistory(B219,TODAY()-10,TODAY(),0,0,1),INDEX(h,ROWS(h),1)),""))</f>
        <v/>
      </c>
      <c r="I219" s="74" t="str">
        <f aca="false">IF(OR(D219="",H219="",Q219="Closed"),"",D219*H219)</f>
        <v/>
      </c>
      <c r="J219" s="76" t="str">
        <f aca="false">IF(OR(I219="",G219="",Q219="Closed"),"",I219-G219)</f>
        <v/>
      </c>
      <c r="K219" s="77" t="str">
        <f aca="false">IF(OR(I219="",G219="",G219=0,Q219="Closed"),"",(I219-G219)/G219)</f>
        <v/>
      </c>
      <c r="L219" s="72"/>
      <c r="M219" s="74"/>
      <c r="N219" s="74" t="str">
        <f aca="false">IF(OR(D219="",M219=""),"",D219*M219)</f>
        <v/>
      </c>
      <c r="O219" s="75" t="str">
        <f aca="false">IF(OR(N219="",G219=""),"",N219-G219)</f>
        <v/>
      </c>
      <c r="P219" s="77" t="str">
        <f aca="false">IF(OR(N219="",G219="",G219=0),"",(N219-G219)/G219)</f>
        <v/>
      </c>
      <c r="Q219" s="78" t="str">
        <f aca="false">IF(B219="","",IF(L219="","Open","Closed"))</f>
        <v/>
      </c>
      <c r="R219" s="73" t="str">
        <f aca="true">IF(C219="","",IF(L219="",TODAY()-C219,L219-C219))</f>
        <v/>
      </c>
      <c r="S219" s="74"/>
      <c r="T219" s="79"/>
    </row>
    <row r="220" customFormat="false" ht="18" hidden="false" customHeight="true" outlineLevel="0" collapsed="false">
      <c r="A220" s="62" t="n">
        <v>191</v>
      </c>
      <c r="B220" s="63"/>
      <c r="C220" s="64"/>
      <c r="D220" s="44"/>
      <c r="E220" s="65"/>
      <c r="F220" s="65"/>
      <c r="G220" s="46" t="str">
        <f aca="false">IF(OR(D220="",E220=""),"",D220*E220+IF(F220="",0,F220))</f>
        <v/>
      </c>
      <c r="H220" s="65" t="str">
        <f aca="false">IF(B220="","",IFERROR(let(h,stockhistory(B220,TODAY()-10,TODAY(),0,0,1),INDEX(h,ROWS(h),1)),""))</f>
        <v/>
      </c>
      <c r="I220" s="65" t="str">
        <f aca="false">IF(OR(D220="",H220="",Q220="Closed"),"",D220*H220)</f>
        <v/>
      </c>
      <c r="J220" s="66" t="str">
        <f aca="false">IF(OR(I220="",G220="",Q220="Closed"),"",I220-G220)</f>
        <v/>
      </c>
      <c r="K220" s="67" t="str">
        <f aca="false">IF(OR(I220="",G220="",G220=0,Q220="Closed"),"",(I220-G220)/G220)</f>
        <v/>
      </c>
      <c r="L220" s="64"/>
      <c r="M220" s="65"/>
      <c r="N220" s="65" t="str">
        <f aca="false">IF(OR(D220="",M220=""),"",D220*M220)</f>
        <v/>
      </c>
      <c r="O220" s="46" t="str">
        <f aca="false">IF(OR(N220="",G220=""),"",N220-G220)</f>
        <v/>
      </c>
      <c r="P220" s="67" t="str">
        <f aca="false">IF(OR(N220="",G220="",G220=0),"",(N220-G220)/G220)</f>
        <v/>
      </c>
      <c r="Q220" s="68" t="str">
        <f aca="false">IF(B220="","",IF(L220="","Open","Closed"))</f>
        <v/>
      </c>
      <c r="R220" s="44" t="str">
        <f aca="true">IF(C220="","",IF(L220="",TODAY()-C220,L220-C220))</f>
        <v/>
      </c>
      <c r="S220" s="65"/>
      <c r="T220" s="69"/>
    </row>
    <row r="221" customFormat="false" ht="18" hidden="false" customHeight="true" outlineLevel="0" collapsed="false">
      <c r="A221" s="70" t="n">
        <v>192</v>
      </c>
      <c r="B221" s="71"/>
      <c r="C221" s="72"/>
      <c r="D221" s="73"/>
      <c r="E221" s="74"/>
      <c r="F221" s="74"/>
      <c r="G221" s="75" t="str">
        <f aca="false">IF(OR(D221="",E221=""),"",D221*E221+IF(F221="",0,F221))</f>
        <v/>
      </c>
      <c r="H221" s="74" t="str">
        <f aca="false">IF(B221="","",IFERROR(let(h,stockhistory(B221,TODAY()-10,TODAY(),0,0,1),INDEX(h,ROWS(h),1)),""))</f>
        <v/>
      </c>
      <c r="I221" s="74" t="str">
        <f aca="false">IF(OR(D221="",H221="",Q221="Closed"),"",D221*H221)</f>
        <v/>
      </c>
      <c r="J221" s="76" t="str">
        <f aca="false">IF(OR(I221="",G221="",Q221="Closed"),"",I221-G221)</f>
        <v/>
      </c>
      <c r="K221" s="77" t="str">
        <f aca="false">IF(OR(I221="",G221="",G221=0,Q221="Closed"),"",(I221-G221)/G221)</f>
        <v/>
      </c>
      <c r="L221" s="72"/>
      <c r="M221" s="74"/>
      <c r="N221" s="74" t="str">
        <f aca="false">IF(OR(D221="",M221=""),"",D221*M221)</f>
        <v/>
      </c>
      <c r="O221" s="75" t="str">
        <f aca="false">IF(OR(N221="",G221=""),"",N221-G221)</f>
        <v/>
      </c>
      <c r="P221" s="77" t="str">
        <f aca="false">IF(OR(N221="",G221="",G221=0),"",(N221-G221)/G221)</f>
        <v/>
      </c>
      <c r="Q221" s="78" t="str">
        <f aca="false">IF(B221="","",IF(L221="","Open","Closed"))</f>
        <v/>
      </c>
      <c r="R221" s="73" t="str">
        <f aca="true">IF(C221="","",IF(L221="",TODAY()-C221,L221-C221))</f>
        <v/>
      </c>
      <c r="S221" s="74"/>
      <c r="T221" s="79"/>
    </row>
    <row r="222" customFormat="false" ht="18" hidden="false" customHeight="true" outlineLevel="0" collapsed="false">
      <c r="A222" s="62" t="n">
        <v>193</v>
      </c>
      <c r="B222" s="63"/>
      <c r="C222" s="64"/>
      <c r="D222" s="44"/>
      <c r="E222" s="65"/>
      <c r="F222" s="65"/>
      <c r="G222" s="46" t="str">
        <f aca="false">IF(OR(D222="",E222=""),"",D222*E222+IF(F222="",0,F222))</f>
        <v/>
      </c>
      <c r="H222" s="65" t="str">
        <f aca="false">IF(B222="","",IFERROR(let(h,stockhistory(B222,TODAY()-10,TODAY(),0,0,1),INDEX(h,ROWS(h),1)),""))</f>
        <v/>
      </c>
      <c r="I222" s="65" t="str">
        <f aca="false">IF(OR(D222="",H222="",Q222="Closed"),"",D222*H222)</f>
        <v/>
      </c>
      <c r="J222" s="66" t="str">
        <f aca="false">IF(OR(I222="",G222="",Q222="Closed"),"",I222-G222)</f>
        <v/>
      </c>
      <c r="K222" s="67" t="str">
        <f aca="false">IF(OR(I222="",G222="",G222=0,Q222="Closed"),"",(I222-G222)/G222)</f>
        <v/>
      </c>
      <c r="L222" s="64"/>
      <c r="M222" s="65"/>
      <c r="N222" s="65" t="str">
        <f aca="false">IF(OR(D222="",M222=""),"",D222*M222)</f>
        <v/>
      </c>
      <c r="O222" s="46" t="str">
        <f aca="false">IF(OR(N222="",G222=""),"",N222-G222)</f>
        <v/>
      </c>
      <c r="P222" s="67" t="str">
        <f aca="false">IF(OR(N222="",G222="",G222=0),"",(N222-G222)/G222)</f>
        <v/>
      </c>
      <c r="Q222" s="68" t="str">
        <f aca="false">IF(B222="","",IF(L222="","Open","Closed"))</f>
        <v/>
      </c>
      <c r="R222" s="44" t="str">
        <f aca="true">IF(C222="","",IF(L222="",TODAY()-C222,L222-C222))</f>
        <v/>
      </c>
      <c r="S222" s="65"/>
      <c r="T222" s="69"/>
    </row>
    <row r="223" customFormat="false" ht="18" hidden="false" customHeight="true" outlineLevel="0" collapsed="false">
      <c r="A223" s="70" t="n">
        <v>194</v>
      </c>
      <c r="B223" s="71"/>
      <c r="C223" s="72"/>
      <c r="D223" s="73"/>
      <c r="E223" s="74"/>
      <c r="F223" s="74"/>
      <c r="G223" s="75" t="str">
        <f aca="false">IF(OR(D223="",E223=""),"",D223*E223+IF(F223="",0,F223))</f>
        <v/>
      </c>
      <c r="H223" s="74" t="str">
        <f aca="false">IF(B223="","",IFERROR(let(h,stockhistory(B223,TODAY()-10,TODAY(),0,0,1),INDEX(h,ROWS(h),1)),""))</f>
        <v/>
      </c>
      <c r="I223" s="74" t="str">
        <f aca="false">IF(OR(D223="",H223="",Q223="Closed"),"",D223*H223)</f>
        <v/>
      </c>
      <c r="J223" s="76" t="str">
        <f aca="false">IF(OR(I223="",G223="",Q223="Closed"),"",I223-G223)</f>
        <v/>
      </c>
      <c r="K223" s="77" t="str">
        <f aca="false">IF(OR(I223="",G223="",G223=0,Q223="Closed"),"",(I223-G223)/G223)</f>
        <v/>
      </c>
      <c r="L223" s="72"/>
      <c r="M223" s="74"/>
      <c r="N223" s="74" t="str">
        <f aca="false">IF(OR(D223="",M223=""),"",D223*M223)</f>
        <v/>
      </c>
      <c r="O223" s="75" t="str">
        <f aca="false">IF(OR(N223="",G223=""),"",N223-G223)</f>
        <v/>
      </c>
      <c r="P223" s="77" t="str">
        <f aca="false">IF(OR(N223="",G223="",G223=0),"",(N223-G223)/G223)</f>
        <v/>
      </c>
      <c r="Q223" s="78" t="str">
        <f aca="false">IF(B223="","",IF(L223="","Open","Closed"))</f>
        <v/>
      </c>
      <c r="R223" s="73" t="str">
        <f aca="true">IF(C223="","",IF(L223="",TODAY()-C223,L223-C223))</f>
        <v/>
      </c>
      <c r="S223" s="74"/>
      <c r="T223" s="79"/>
    </row>
    <row r="224" customFormat="false" ht="18" hidden="false" customHeight="true" outlineLevel="0" collapsed="false">
      <c r="A224" s="62" t="n">
        <v>195</v>
      </c>
      <c r="B224" s="63"/>
      <c r="C224" s="64"/>
      <c r="D224" s="44"/>
      <c r="E224" s="65"/>
      <c r="F224" s="65"/>
      <c r="G224" s="46" t="str">
        <f aca="false">IF(OR(D224="",E224=""),"",D224*E224+IF(F224="",0,F224))</f>
        <v/>
      </c>
      <c r="H224" s="65" t="str">
        <f aca="false">IF(B224="","",IFERROR(let(h,stockhistory(B224,TODAY()-10,TODAY(),0,0,1),INDEX(h,ROWS(h),1)),""))</f>
        <v/>
      </c>
      <c r="I224" s="65" t="str">
        <f aca="false">IF(OR(D224="",H224="",Q224="Closed"),"",D224*H224)</f>
        <v/>
      </c>
      <c r="J224" s="66" t="str">
        <f aca="false">IF(OR(I224="",G224="",Q224="Closed"),"",I224-G224)</f>
        <v/>
      </c>
      <c r="K224" s="67" t="str">
        <f aca="false">IF(OR(I224="",G224="",G224=0,Q224="Closed"),"",(I224-G224)/G224)</f>
        <v/>
      </c>
      <c r="L224" s="64"/>
      <c r="M224" s="65"/>
      <c r="N224" s="65" t="str">
        <f aca="false">IF(OR(D224="",M224=""),"",D224*M224)</f>
        <v/>
      </c>
      <c r="O224" s="46" t="str">
        <f aca="false">IF(OR(N224="",G224=""),"",N224-G224)</f>
        <v/>
      </c>
      <c r="P224" s="67" t="str">
        <f aca="false">IF(OR(N224="",G224="",G224=0),"",(N224-G224)/G224)</f>
        <v/>
      </c>
      <c r="Q224" s="68" t="str">
        <f aca="false">IF(B224="","",IF(L224="","Open","Closed"))</f>
        <v/>
      </c>
      <c r="R224" s="44" t="str">
        <f aca="true">IF(C224="","",IF(L224="",TODAY()-C224,L224-C224))</f>
        <v/>
      </c>
      <c r="S224" s="65"/>
      <c r="T224" s="69"/>
    </row>
    <row r="225" customFormat="false" ht="18" hidden="false" customHeight="true" outlineLevel="0" collapsed="false">
      <c r="A225" s="70" t="n">
        <v>196</v>
      </c>
      <c r="B225" s="71"/>
      <c r="C225" s="72"/>
      <c r="D225" s="73"/>
      <c r="E225" s="74"/>
      <c r="F225" s="74"/>
      <c r="G225" s="75" t="str">
        <f aca="false">IF(OR(D225="",E225=""),"",D225*E225+IF(F225="",0,F225))</f>
        <v/>
      </c>
      <c r="H225" s="74" t="str">
        <f aca="false">IF(B225="","",IFERROR(let(h,stockhistory(B225,TODAY()-10,TODAY(),0,0,1),INDEX(h,ROWS(h),1)),""))</f>
        <v/>
      </c>
      <c r="I225" s="74" t="str">
        <f aca="false">IF(OR(D225="",H225="",Q225="Closed"),"",D225*H225)</f>
        <v/>
      </c>
      <c r="J225" s="76" t="str">
        <f aca="false">IF(OR(I225="",G225="",Q225="Closed"),"",I225-G225)</f>
        <v/>
      </c>
      <c r="K225" s="77" t="str">
        <f aca="false">IF(OR(I225="",G225="",G225=0,Q225="Closed"),"",(I225-G225)/G225)</f>
        <v/>
      </c>
      <c r="L225" s="72"/>
      <c r="M225" s="74"/>
      <c r="N225" s="74" t="str">
        <f aca="false">IF(OR(D225="",M225=""),"",D225*M225)</f>
        <v/>
      </c>
      <c r="O225" s="75" t="str">
        <f aca="false">IF(OR(N225="",G225=""),"",N225-G225)</f>
        <v/>
      </c>
      <c r="P225" s="77" t="str">
        <f aca="false">IF(OR(N225="",G225="",G225=0),"",(N225-G225)/G225)</f>
        <v/>
      </c>
      <c r="Q225" s="78" t="str">
        <f aca="false">IF(B225="","",IF(L225="","Open","Closed"))</f>
        <v/>
      </c>
      <c r="R225" s="73" t="str">
        <f aca="true">IF(C225="","",IF(L225="",TODAY()-C225,L225-C225))</f>
        <v/>
      </c>
      <c r="S225" s="74"/>
      <c r="T225" s="79"/>
    </row>
    <row r="226" customFormat="false" ht="18" hidden="false" customHeight="true" outlineLevel="0" collapsed="false">
      <c r="A226" s="62" t="n">
        <v>197</v>
      </c>
      <c r="B226" s="63"/>
      <c r="C226" s="64"/>
      <c r="D226" s="44"/>
      <c r="E226" s="65"/>
      <c r="F226" s="65"/>
      <c r="G226" s="46" t="str">
        <f aca="false">IF(OR(D226="",E226=""),"",D226*E226+IF(F226="",0,F226))</f>
        <v/>
      </c>
      <c r="H226" s="65" t="str">
        <f aca="false">IF(B226="","",IFERROR(let(h,stockhistory(B226,TODAY()-10,TODAY(),0,0,1),INDEX(h,ROWS(h),1)),""))</f>
        <v/>
      </c>
      <c r="I226" s="65" t="str">
        <f aca="false">IF(OR(D226="",H226="",Q226="Closed"),"",D226*H226)</f>
        <v/>
      </c>
      <c r="J226" s="66" t="str">
        <f aca="false">IF(OR(I226="",G226="",Q226="Closed"),"",I226-G226)</f>
        <v/>
      </c>
      <c r="K226" s="67" t="str">
        <f aca="false">IF(OR(I226="",G226="",G226=0,Q226="Closed"),"",(I226-G226)/G226)</f>
        <v/>
      </c>
      <c r="L226" s="64"/>
      <c r="M226" s="65"/>
      <c r="N226" s="65" t="str">
        <f aca="false">IF(OR(D226="",M226=""),"",D226*M226)</f>
        <v/>
      </c>
      <c r="O226" s="46" t="str">
        <f aca="false">IF(OR(N226="",G226=""),"",N226-G226)</f>
        <v/>
      </c>
      <c r="P226" s="67" t="str">
        <f aca="false">IF(OR(N226="",G226="",G226=0),"",(N226-G226)/G226)</f>
        <v/>
      </c>
      <c r="Q226" s="68" t="str">
        <f aca="false">IF(B226="","",IF(L226="","Open","Closed"))</f>
        <v/>
      </c>
      <c r="R226" s="44" t="str">
        <f aca="true">IF(C226="","",IF(L226="",TODAY()-C226,L226-C226))</f>
        <v/>
      </c>
      <c r="S226" s="65"/>
      <c r="T226" s="69"/>
    </row>
    <row r="227" customFormat="false" ht="18" hidden="false" customHeight="true" outlineLevel="0" collapsed="false">
      <c r="A227" s="70" t="n">
        <v>198</v>
      </c>
      <c r="B227" s="71"/>
      <c r="C227" s="72"/>
      <c r="D227" s="73"/>
      <c r="E227" s="74"/>
      <c r="F227" s="74"/>
      <c r="G227" s="75" t="str">
        <f aca="false">IF(OR(D227="",E227=""),"",D227*E227+IF(F227="",0,F227))</f>
        <v/>
      </c>
      <c r="H227" s="74" t="str">
        <f aca="false">IF(B227="","",IFERROR(let(h,stockhistory(B227,TODAY()-10,TODAY(),0,0,1),INDEX(h,ROWS(h),1)),""))</f>
        <v/>
      </c>
      <c r="I227" s="74" t="str">
        <f aca="false">IF(OR(D227="",H227="",Q227="Closed"),"",D227*H227)</f>
        <v/>
      </c>
      <c r="J227" s="76" t="str">
        <f aca="false">IF(OR(I227="",G227="",Q227="Closed"),"",I227-G227)</f>
        <v/>
      </c>
      <c r="K227" s="77" t="str">
        <f aca="false">IF(OR(I227="",G227="",G227=0,Q227="Closed"),"",(I227-G227)/G227)</f>
        <v/>
      </c>
      <c r="L227" s="72"/>
      <c r="M227" s="74"/>
      <c r="N227" s="74" t="str">
        <f aca="false">IF(OR(D227="",M227=""),"",D227*M227)</f>
        <v/>
      </c>
      <c r="O227" s="75" t="str">
        <f aca="false">IF(OR(N227="",G227=""),"",N227-G227)</f>
        <v/>
      </c>
      <c r="P227" s="77" t="str">
        <f aca="false">IF(OR(N227="",G227="",G227=0),"",(N227-G227)/G227)</f>
        <v/>
      </c>
      <c r="Q227" s="78" t="str">
        <f aca="false">IF(B227="","",IF(L227="","Open","Closed"))</f>
        <v/>
      </c>
      <c r="R227" s="73" t="str">
        <f aca="true">IF(C227="","",IF(L227="",TODAY()-C227,L227-C227))</f>
        <v/>
      </c>
      <c r="S227" s="74"/>
      <c r="T227" s="79"/>
    </row>
    <row r="228" customFormat="false" ht="18" hidden="false" customHeight="true" outlineLevel="0" collapsed="false">
      <c r="A228" s="62" t="n">
        <v>199</v>
      </c>
      <c r="B228" s="63"/>
      <c r="C228" s="64"/>
      <c r="D228" s="44"/>
      <c r="E228" s="65"/>
      <c r="F228" s="65"/>
      <c r="G228" s="46" t="str">
        <f aca="false">IF(OR(D228="",E228=""),"",D228*E228+IF(F228="",0,F228))</f>
        <v/>
      </c>
      <c r="H228" s="65" t="str">
        <f aca="false">IF(B228="","",IFERROR(let(h,stockhistory(B228,TODAY()-10,TODAY(),0,0,1),INDEX(h,ROWS(h),1)),""))</f>
        <v/>
      </c>
      <c r="I228" s="65" t="str">
        <f aca="false">IF(OR(D228="",H228="",Q228="Closed"),"",D228*H228)</f>
        <v/>
      </c>
      <c r="J228" s="66" t="str">
        <f aca="false">IF(OR(I228="",G228="",Q228="Closed"),"",I228-G228)</f>
        <v/>
      </c>
      <c r="K228" s="67" t="str">
        <f aca="false">IF(OR(I228="",G228="",G228=0,Q228="Closed"),"",(I228-G228)/G228)</f>
        <v/>
      </c>
      <c r="L228" s="64"/>
      <c r="M228" s="65"/>
      <c r="N228" s="65" t="str">
        <f aca="false">IF(OR(D228="",M228=""),"",D228*M228)</f>
        <v/>
      </c>
      <c r="O228" s="46" t="str">
        <f aca="false">IF(OR(N228="",G228=""),"",N228-G228)</f>
        <v/>
      </c>
      <c r="P228" s="67" t="str">
        <f aca="false">IF(OR(N228="",G228="",G228=0),"",(N228-G228)/G228)</f>
        <v/>
      </c>
      <c r="Q228" s="68" t="str">
        <f aca="false">IF(B228="","",IF(L228="","Open","Closed"))</f>
        <v/>
      </c>
      <c r="R228" s="44" t="str">
        <f aca="true">IF(C228="","",IF(L228="",TODAY()-C228,L228-C228))</f>
        <v/>
      </c>
      <c r="S228" s="65"/>
      <c r="T228" s="69"/>
    </row>
    <row r="229" customFormat="false" ht="18" hidden="false" customHeight="true" outlineLevel="0" collapsed="false">
      <c r="A229" s="70" t="n">
        <v>200</v>
      </c>
      <c r="B229" s="71"/>
      <c r="C229" s="72"/>
      <c r="D229" s="73"/>
      <c r="E229" s="74"/>
      <c r="F229" s="74"/>
      <c r="G229" s="75" t="str">
        <f aca="false">IF(OR(D229="",E229=""),"",D229*E229+IF(F229="",0,F229))</f>
        <v/>
      </c>
      <c r="H229" s="74" t="str">
        <f aca="false">IF(B229="","",IFERROR(let(h,stockhistory(B229,TODAY()-10,TODAY(),0,0,1),INDEX(h,ROWS(h),1)),""))</f>
        <v/>
      </c>
      <c r="I229" s="74" t="str">
        <f aca="false">IF(OR(D229="",H229="",Q229="Closed"),"",D229*H229)</f>
        <v/>
      </c>
      <c r="J229" s="76" t="str">
        <f aca="false">IF(OR(I229="",G229="",Q229="Closed"),"",I229-G229)</f>
        <v/>
      </c>
      <c r="K229" s="77" t="str">
        <f aca="false">IF(OR(I229="",G229="",G229=0,Q229="Closed"),"",(I229-G229)/G229)</f>
        <v/>
      </c>
      <c r="L229" s="72"/>
      <c r="M229" s="74"/>
      <c r="N229" s="74" t="str">
        <f aca="false">IF(OR(D229="",M229=""),"",D229*M229)</f>
        <v/>
      </c>
      <c r="O229" s="75" t="str">
        <f aca="false">IF(OR(N229="",G229=""),"",N229-G229)</f>
        <v/>
      </c>
      <c r="P229" s="77" t="str">
        <f aca="false">IF(OR(N229="",G229="",G229=0),"",(N229-G229)/G229)</f>
        <v/>
      </c>
      <c r="Q229" s="78" t="str">
        <f aca="false">IF(B229="","",IF(L229="","Open","Closed"))</f>
        <v/>
      </c>
      <c r="R229" s="73" t="str">
        <f aca="true">IF(C229="","",IF(L229="",TODAY()-C229,L229-C229))</f>
        <v/>
      </c>
      <c r="S229" s="74"/>
      <c r="T229" s="79"/>
    </row>
  </sheetData>
  <mergeCells count="61">
    <mergeCell ref="A1:T1"/>
    <mergeCell ref="A2:T2"/>
    <mergeCell ref="A3:T3"/>
    <mergeCell ref="A4:T4"/>
    <mergeCell ref="A5:T5"/>
    <mergeCell ref="A6:D6"/>
    <mergeCell ref="E6:H6"/>
    <mergeCell ref="I6:L6"/>
    <mergeCell ref="M6:P6"/>
    <mergeCell ref="Q6:T6"/>
    <mergeCell ref="A7:D8"/>
    <mergeCell ref="E7:H8"/>
    <mergeCell ref="I7:L8"/>
    <mergeCell ref="M7:P8"/>
    <mergeCell ref="Q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N14"/>
    <mergeCell ref="O14:T14"/>
    <mergeCell ref="O15:T15"/>
    <mergeCell ref="O16:Q16"/>
    <mergeCell ref="R16:T16"/>
    <mergeCell ref="O17:Q17"/>
    <mergeCell ref="R17:T17"/>
    <mergeCell ref="O18:Q18"/>
    <mergeCell ref="R18:T18"/>
    <mergeCell ref="O19:Q19"/>
    <mergeCell ref="R19:T19"/>
    <mergeCell ref="O20:Q20"/>
    <mergeCell ref="R20:T20"/>
    <mergeCell ref="O21:Q21"/>
    <mergeCell ref="R21:T21"/>
    <mergeCell ref="O22:Q22"/>
    <mergeCell ref="R22:T22"/>
    <mergeCell ref="O23:Q23"/>
    <mergeCell ref="R23:T23"/>
    <mergeCell ref="O24:Q24"/>
    <mergeCell ref="R24:T24"/>
    <mergeCell ref="O25:Q25"/>
    <mergeCell ref="R25:T25"/>
    <mergeCell ref="A26:T26"/>
    <mergeCell ref="A27:T27"/>
    <mergeCell ref="A28:A29"/>
    <mergeCell ref="B28:B29"/>
    <mergeCell ref="C28:G28"/>
    <mergeCell ref="H28:K28"/>
    <mergeCell ref="L28:P28"/>
    <mergeCell ref="Q28:Q29"/>
    <mergeCell ref="R28:R29"/>
    <mergeCell ref="S28:S29"/>
    <mergeCell ref="T28:T29"/>
  </mergeCells>
  <conditionalFormatting sqref="J30:J229">
    <cfRule type="cellIs" priority="2" operator="greaterThan" aboveAverage="0" equalAverage="0" bottom="0" percent="0" rank="0" text="" dxfId="0">
      <formula>0</formula>
    </cfRule>
    <cfRule type="cellIs" priority="3" operator="lessThan" aboveAverage="0" equalAverage="0" bottom="0" percent="0" rank="0" text="" dxfId="1">
      <formula>0</formula>
    </cfRule>
  </conditionalFormatting>
  <conditionalFormatting sqref="O30:O229">
    <cfRule type="cellIs" priority="4" operator="greaterThan" aboveAverage="0" equalAverage="0" bottom="0" percent="0" rank="0" text="" dxfId="0">
      <formula>0</formula>
    </cfRule>
    <cfRule type="cellIs" priority="5" operator="lessThan" aboveAverage="0" equalAverage="0" bottom="0" percent="0" rank="0" text="" dxfId="1">
      <formula>0</formula>
    </cfRule>
  </conditionalFormatting>
  <conditionalFormatting sqref="Q30:Q229">
    <cfRule type="expression" priority="6" aboveAverage="0" equalAverage="0" bottom="0" percent="0" rank="0" text="" dxfId="2">
      <formula>$Q30="Open"</formula>
    </cfRule>
    <cfRule type="expression" priority="7" aboveAverage="0" equalAverage="0" bottom="0" percent="0" rank="0" text="" dxfId="0">
      <formula>$Q30="Closed"</formula>
    </cfRule>
  </conditionalFormatting>
  <dataValidations count="1">
    <dataValidation allowBlank="true" error="Please enter a valid date (mm/dd/yyyy)." errorStyle="stop" errorTitle="Invalid Date" operator="between" showDropDown="false" showErrorMessage="true" showInputMessage="false" sqref="C30:C229 L30:L229" type="date">
      <formula1>DATE(2000,1,1)</formula1>
      <formula2>DATE(2100,12,31)</formula2>
    </dataValidation>
  </dataValidations>
  <printOptions headings="false" gridLines="false" gridLinesSet="true" horizontalCentered="true" verticalCentered="false"/>
  <pageMargins left="0.25" right="0.25" top="0.5" bottom="0.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229"/>
  <sheetViews>
    <sheetView showFormulas="false" showGridLines="false" showRowColHeaders="true" showZeros="true" rightToLeft="false" tabSelected="true" showOutlineSymbols="true" defaultGridColor="true" view="normal" topLeftCell="A30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10"/>
    <col collapsed="false" customWidth="true" hidden="false" outlineLevel="0" max="2" min="2" style="25" width="12"/>
    <col collapsed="false" customWidth="true" hidden="false" outlineLevel="0" max="3" min="3" style="25" width="9"/>
    <col collapsed="false" customWidth="true" hidden="false" outlineLevel="0" max="7" min="4" style="25" width="12"/>
    <col collapsed="false" customWidth="true" hidden="false" outlineLevel="0" max="8" min="8" style="25" width="10"/>
    <col collapsed="false" customWidth="true" hidden="false" outlineLevel="0" max="9" min="9" style="25" width="11"/>
    <col collapsed="false" customWidth="true" hidden="false" outlineLevel="0" max="10" min="10" style="25" width="10"/>
    <col collapsed="false" customWidth="true" hidden="false" outlineLevel="0" max="13" min="11" style="25" width="12"/>
    <col collapsed="false" customWidth="true" hidden="false" outlineLevel="0" max="14" min="14" style="25" width="11"/>
    <col collapsed="false" customWidth="true" hidden="false" outlineLevel="0" max="16" min="15" style="25" width="13"/>
    <col collapsed="false" customWidth="true" hidden="false" outlineLevel="0" max="17" min="17" style="25" width="10"/>
    <col collapsed="false" customWidth="true" hidden="false" outlineLevel="0" max="18" min="18" style="25" width="12"/>
    <col collapsed="false" customWidth="true" hidden="false" outlineLevel="0" max="19" min="19" style="25" width="13"/>
    <col collapsed="false" customWidth="true" hidden="false" outlineLevel="0" max="20" min="20" style="25" width="26"/>
  </cols>
  <sheetData>
    <row r="1" customFormat="false" ht="36" hidden="false" customHeight="true" outlineLevel="0" collapsed="false">
      <c r="A1" s="80" t="s">
        <v>0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25"/>
      <c r="V1" s="25"/>
      <c r="W1" s="25"/>
      <c r="X1" s="25"/>
      <c r="Y1" s="25"/>
    </row>
    <row r="2" customFormat="false" ht="21.75" hidden="false" customHeight="true" outlineLevel="0" collapsed="false">
      <c r="A2" s="81" t="s">
        <v>86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25"/>
      <c r="V2" s="25"/>
      <c r="W2" s="25"/>
      <c r="X2" s="25"/>
      <c r="Y2" s="25"/>
    </row>
    <row r="3" customFormat="false" ht="13.5" hidden="false" customHeight="true" outlineLevel="0" collapsed="false">
      <c r="A3" s="82" t="s">
        <v>87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25"/>
      <c r="V3" s="25"/>
      <c r="W3" s="25"/>
      <c r="X3" s="25"/>
      <c r="Y3" s="25"/>
    </row>
    <row r="4" customFormat="false" ht="9.75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5"/>
      <c r="V4" s="25"/>
      <c r="W4" s="25"/>
      <c r="X4" s="25"/>
      <c r="Y4" s="25"/>
    </row>
    <row r="5" customFormat="false" ht="21.75" hidden="false" customHeight="true" outlineLevel="0" collapsed="false">
      <c r="A5" s="83" t="s">
        <v>88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25"/>
      <c r="V5" s="25"/>
      <c r="W5" s="25"/>
      <c r="X5" s="25"/>
      <c r="Y5" s="25"/>
    </row>
    <row r="6" customFormat="false" ht="15.75" hidden="false" customHeight="true" outlineLevel="0" collapsed="false">
      <c r="A6" s="84" t="s">
        <v>40</v>
      </c>
      <c r="B6" s="84"/>
      <c r="C6" s="84"/>
      <c r="D6" s="84"/>
      <c r="E6" s="84" t="s">
        <v>20</v>
      </c>
      <c r="F6" s="84"/>
      <c r="G6" s="84"/>
      <c r="H6" s="84"/>
      <c r="I6" s="84" t="s">
        <v>6</v>
      </c>
      <c r="J6" s="84"/>
      <c r="K6" s="84"/>
      <c r="L6" s="84"/>
      <c r="M6" s="84" t="s">
        <v>89</v>
      </c>
      <c r="N6" s="84"/>
      <c r="O6" s="84"/>
      <c r="P6" s="84"/>
      <c r="Q6" s="84" t="s">
        <v>90</v>
      </c>
      <c r="R6" s="84"/>
      <c r="S6" s="84"/>
      <c r="T6" s="84"/>
      <c r="U6" s="25"/>
      <c r="V6" s="25"/>
      <c r="W6" s="25"/>
      <c r="X6" s="25"/>
      <c r="Y6" s="25"/>
    </row>
    <row r="7" customFormat="false" ht="21.75" hidden="false" customHeight="true" outlineLevel="0" collapsed="false">
      <c r="A7" s="85" t="n">
        <f aca="false">IFERROR(SUMIFS($S$30:$S$229,$Q$30:$Q$229,"Won")+SUMIFS($S$30:$S$229,$Q$30:$Q$229,"Lost"),0)</f>
        <v>0</v>
      </c>
      <c r="B7" s="85"/>
      <c r="C7" s="85"/>
      <c r="D7" s="85"/>
      <c r="E7" s="86" t="n">
        <f aca="false">IFERROR((COUNTIF($Q$30:$Q$229,"Won"))/(COUNTIF($Q$30:$Q$229,"Won")+COUNTIF($Q$30:$Q$229,"Lost")),0)</f>
        <v>0</v>
      </c>
      <c r="F7" s="86"/>
      <c r="G7" s="86"/>
      <c r="H7" s="86"/>
      <c r="I7" s="87" t="n">
        <f aca="false">COUNTA($C$30:$C$229)</f>
        <v>0</v>
      </c>
      <c r="J7" s="87"/>
      <c r="K7" s="87"/>
      <c r="L7" s="87"/>
      <c r="M7" s="88" t="n">
        <f aca="false">IFERROR(AVERAGEIFS($O$30:$O$229,$C$30:$C$229,"&lt;&gt;",$O$30:$O$229,"&lt;&gt;0"),0)</f>
        <v>0</v>
      </c>
      <c r="N7" s="88"/>
      <c r="O7" s="88"/>
      <c r="P7" s="88"/>
      <c r="Q7" s="88" t="n">
        <f aca="false">IFERROR(AVERAGEIFS($P$30:$P$229,$C$30:$C$229,"&lt;&gt;",$P$30:$P$229,"&lt;&gt;0"),0)</f>
        <v>0</v>
      </c>
      <c r="R7" s="88"/>
      <c r="S7" s="88"/>
      <c r="T7" s="88"/>
      <c r="U7" s="25"/>
      <c r="V7" s="25"/>
      <c r="W7" s="25"/>
      <c r="X7" s="25"/>
      <c r="Y7" s="25"/>
    </row>
    <row r="8" customFormat="false" ht="21.75" hidden="false" customHeight="true" outlineLevel="0" collapsed="false">
      <c r="A8" s="85"/>
      <c r="B8" s="85"/>
      <c r="C8" s="85"/>
      <c r="D8" s="85"/>
      <c r="E8" s="86"/>
      <c r="F8" s="86"/>
      <c r="G8" s="86"/>
      <c r="H8" s="86"/>
      <c r="I8" s="87"/>
      <c r="J8" s="87"/>
      <c r="K8" s="87"/>
      <c r="L8" s="87"/>
      <c r="M8" s="88"/>
      <c r="N8" s="88"/>
      <c r="O8" s="88"/>
      <c r="P8" s="88"/>
      <c r="Q8" s="88"/>
      <c r="R8" s="88"/>
      <c r="S8" s="88"/>
      <c r="T8" s="88"/>
      <c r="U8" s="25"/>
      <c r="V8" s="25"/>
      <c r="W8" s="25"/>
      <c r="X8" s="25"/>
      <c r="Y8" s="25"/>
    </row>
    <row r="9" customFormat="false" ht="9.75" hidden="false" customHeight="true" outlineLevel="0" collapsed="false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25"/>
      <c r="V9" s="25"/>
      <c r="W9" s="25"/>
      <c r="X9" s="25"/>
      <c r="Y9" s="25"/>
    </row>
    <row r="10" customFormat="false" ht="15.75" hidden="false" customHeight="true" outlineLevel="0" collapsed="false">
      <c r="A10" s="84" t="s">
        <v>91</v>
      </c>
      <c r="B10" s="84"/>
      <c r="C10" s="84"/>
      <c r="D10" s="84"/>
      <c r="E10" s="84" t="s">
        <v>24</v>
      </c>
      <c r="F10" s="84"/>
      <c r="G10" s="84"/>
      <c r="H10" s="84"/>
      <c r="I10" s="84" t="s">
        <v>92</v>
      </c>
      <c r="J10" s="84"/>
      <c r="K10" s="84"/>
      <c r="L10" s="84"/>
      <c r="M10" s="84" t="s">
        <v>93</v>
      </c>
      <c r="N10" s="84"/>
      <c r="O10" s="84"/>
      <c r="P10" s="84"/>
      <c r="Q10" s="84" t="s">
        <v>94</v>
      </c>
      <c r="R10" s="84"/>
      <c r="S10" s="84"/>
      <c r="T10" s="84"/>
      <c r="U10" s="25"/>
      <c r="V10" s="25"/>
      <c r="W10" s="25"/>
      <c r="X10" s="25"/>
      <c r="Y10" s="25"/>
    </row>
    <row r="11" customFormat="false" ht="21.75" hidden="false" customHeight="true" outlineLevel="0" collapsed="false">
      <c r="A11" s="87" t="n">
        <f aca="false">COUNTIF($Q$30:$Q$229,"Won")+COUNTIF($Q$30:$Q$229,"Lost")</f>
        <v>0</v>
      </c>
      <c r="B11" s="87"/>
      <c r="C11" s="87"/>
      <c r="D11" s="87"/>
      <c r="E11" s="90" t="n">
        <f aca="false">COUNTIF($Q$30:$Q$229,"Open")</f>
        <v>0</v>
      </c>
      <c r="F11" s="90"/>
      <c r="G11" s="90"/>
      <c r="H11" s="90"/>
      <c r="I11" s="87" t="n">
        <f aca="false">IFERROR(AVERAGEIFS($E$30:$E$229,$C$30:$C$229,"&lt;&gt;",$E$30:$E$229,"&lt;&gt;0"),0)</f>
        <v>0</v>
      </c>
      <c r="J11" s="87"/>
      <c r="K11" s="87"/>
      <c r="L11" s="87"/>
      <c r="M11" s="91" t="n">
        <f aca="false">IFERROR(IF(COUNTIF($Q$30:$Q$229,"Won")+COUNTIF($Q$30:$Q$229,"Lost")=0,0,MAX($S$30:$S$229)),0)</f>
        <v>0</v>
      </c>
      <c r="N11" s="91"/>
      <c r="O11" s="91"/>
      <c r="P11" s="91"/>
      <c r="Q11" s="92" t="n">
        <f aca="false">IFERROR(IF(COUNTIF($Q$30:$Q$229,"Won")+COUNTIF($Q$30:$Q$229,"Lost")=0,0,MIN($S$30:$S$229)),0)</f>
        <v>0</v>
      </c>
      <c r="R11" s="92"/>
      <c r="S11" s="92"/>
      <c r="T11" s="92"/>
      <c r="U11" s="25"/>
      <c r="V11" s="25"/>
      <c r="W11" s="25"/>
      <c r="X11" s="25"/>
      <c r="Y11" s="25"/>
    </row>
    <row r="12" customFormat="false" ht="21.75" hidden="false" customHeight="true" outlineLevel="0" collapsed="false">
      <c r="A12" s="87"/>
      <c r="B12" s="87"/>
      <c r="C12" s="87"/>
      <c r="D12" s="87"/>
      <c r="E12" s="90"/>
      <c r="F12" s="90"/>
      <c r="G12" s="90"/>
      <c r="H12" s="90"/>
      <c r="I12" s="87"/>
      <c r="J12" s="87"/>
      <c r="K12" s="87"/>
      <c r="L12" s="87"/>
      <c r="M12" s="91"/>
      <c r="N12" s="91"/>
      <c r="O12" s="91"/>
      <c r="P12" s="91"/>
      <c r="Q12" s="92"/>
      <c r="R12" s="92"/>
      <c r="S12" s="92"/>
      <c r="T12" s="92"/>
      <c r="U12" s="25"/>
      <c r="V12" s="25"/>
      <c r="W12" s="25"/>
      <c r="X12" s="25"/>
      <c r="Y12" s="25"/>
    </row>
    <row r="13" customFormat="false" ht="9.7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5"/>
      <c r="V13" s="25"/>
      <c r="W13" s="25"/>
      <c r="X13" s="25"/>
      <c r="Y13" s="25"/>
    </row>
    <row r="14" customFormat="false" ht="21.75" hidden="false" customHeight="true" outlineLevel="0" collapsed="false">
      <c r="A14" s="39" t="s">
        <v>95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 t="s">
        <v>96</v>
      </c>
      <c r="P14" s="39"/>
      <c r="Q14" s="39"/>
      <c r="R14" s="39"/>
      <c r="S14" s="39"/>
      <c r="T14" s="39"/>
    </row>
    <row r="15" customFormat="false" ht="31.5" hidden="false" customHeight="true" outlineLevel="0" collapsed="false">
      <c r="A15" s="93" t="s">
        <v>51</v>
      </c>
      <c r="B15" s="93" t="s">
        <v>21</v>
      </c>
      <c r="C15" s="93" t="s">
        <v>97</v>
      </c>
      <c r="D15" s="93" t="s">
        <v>98</v>
      </c>
      <c r="E15" s="93" t="s">
        <v>40</v>
      </c>
      <c r="F15" s="94" t="s">
        <v>99</v>
      </c>
      <c r="G15" s="95" t="s">
        <v>100</v>
      </c>
      <c r="H15" s="94" t="s">
        <v>51</v>
      </c>
      <c r="I15" s="94" t="s">
        <v>21</v>
      </c>
      <c r="J15" s="94" t="s">
        <v>97</v>
      </c>
      <c r="K15" s="94" t="s">
        <v>98</v>
      </c>
      <c r="L15" s="94" t="s">
        <v>40</v>
      </c>
      <c r="M15" s="94" t="s">
        <v>99</v>
      </c>
      <c r="N15" s="94" t="s">
        <v>100</v>
      </c>
      <c r="O15" s="96" t="s">
        <v>56</v>
      </c>
      <c r="P15" s="96"/>
      <c r="Q15" s="96"/>
      <c r="R15" s="96"/>
      <c r="S15" s="96"/>
      <c r="T15" s="96"/>
    </row>
    <row r="16" customFormat="false" ht="19.5" hidden="false" customHeight="true" outlineLevel="0" collapsed="false">
      <c r="A16" s="97"/>
      <c r="B16" s="44" t="str">
        <f aca="false">IF(A16="","",COUNTIF($C$30:$C$229,A16))</f>
        <v/>
      </c>
      <c r="C16" s="44" t="str">
        <f aca="false">IF(A16="","",COUNTIFS($C$30:$C$229,A16,$Q$30:$Q$229,"Won"))</f>
        <v/>
      </c>
      <c r="D16" s="98" t="str">
        <f aca="false">IF(OR(A16="",B16=0),"",C16/B16)</f>
        <v/>
      </c>
      <c r="E16" s="99" t="str">
        <f aca="false">IF(A16="","",SUMIFS($S$30:$S$229,$C$30:$C$229,A16))</f>
        <v/>
      </c>
      <c r="F16" s="100" t="str">
        <f aca="false">IF(A16="","",IFERROR(AVERAGEIFS($O$30:$O$229,$C$30:$C$229,A16),""))</f>
        <v/>
      </c>
      <c r="G16" s="101" t="str">
        <f aca="false">IF(A16="","",IFERROR(AVERAGEIFS($P$30:$P$229,$C$30:$C$229,A16),""))</f>
        <v/>
      </c>
      <c r="H16" s="97"/>
      <c r="I16" s="44" t="str">
        <f aca="false">IF(H16="","",COUNTIF($C$30:$C$229,H16))</f>
        <v/>
      </c>
      <c r="J16" s="44" t="str">
        <f aca="false">IF(H16="","",COUNTIFS($C$30:$C$229,H16,$Q$30:$Q$229,"Won"))</f>
        <v/>
      </c>
      <c r="K16" s="98" t="str">
        <f aca="false">IF(OR(H16="",I16=0),"",J16/I16)</f>
        <v/>
      </c>
      <c r="L16" s="99" t="str">
        <f aca="false">IF(H16="","",SUMIFS($S$30:$S$229,$C$30:$C$229,H16))</f>
        <v/>
      </c>
      <c r="M16" s="100" t="str">
        <f aca="false">IF(H16="","",IFERROR(AVERAGEIFS($O$30:$O$229,$C$30:$C$229,H16),""))</f>
        <v/>
      </c>
      <c r="N16" s="100" t="str">
        <f aca="false">IF(H16="","",IFERROR(AVERAGEIFS($P$30:$P$229,$C$30:$C$229,H16),""))</f>
        <v/>
      </c>
      <c r="O16" s="102" t="s">
        <v>30</v>
      </c>
      <c r="P16" s="102"/>
      <c r="Q16" s="102"/>
      <c r="R16" s="103" t="n">
        <f aca="false">IFERROR(AVERAGEIFS($S$30:$S$229,$Q$30:$Q$229,"Won"),0)</f>
        <v>0</v>
      </c>
      <c r="S16" s="103"/>
      <c r="T16" s="103"/>
    </row>
    <row r="17" customFormat="false" ht="19.5" hidden="false" customHeight="true" outlineLevel="0" collapsed="false">
      <c r="A17" s="97"/>
      <c r="B17" s="44" t="str">
        <f aca="false">IF(A17="","",COUNTIF($C$30:$C$229,A17))</f>
        <v/>
      </c>
      <c r="C17" s="44" t="str">
        <f aca="false">IF(A17="","",COUNTIFS($C$30:$C$229,A17,$Q$30:$Q$229,"Won"))</f>
        <v/>
      </c>
      <c r="D17" s="98" t="str">
        <f aca="false">IF(OR(A17="",B17=0),"",C17/B17)</f>
        <v/>
      </c>
      <c r="E17" s="99" t="str">
        <f aca="false">IF(A17="","",SUMIFS($S$30:$S$229,$C$30:$C$229,A17))</f>
        <v/>
      </c>
      <c r="F17" s="100" t="str">
        <f aca="false">IF(A17="","",IFERROR(AVERAGEIFS($O$30:$O$229,$C$30:$C$229,A17),""))</f>
        <v/>
      </c>
      <c r="G17" s="101" t="str">
        <f aca="false">IF(A17="","",IFERROR(AVERAGEIFS($P$30:$P$229,$C$30:$C$229,A17),""))</f>
        <v/>
      </c>
      <c r="H17" s="97"/>
      <c r="I17" s="44" t="str">
        <f aca="false">IF(H17="","",COUNTIF($C$30:$C$229,H17))</f>
        <v/>
      </c>
      <c r="J17" s="44" t="str">
        <f aca="false">IF(H17="","",COUNTIFS($C$30:$C$229,H17,$Q$30:$Q$229,"Won"))</f>
        <v/>
      </c>
      <c r="K17" s="98" t="str">
        <f aca="false">IF(OR(H17="",I17=0),"",J17/I17)</f>
        <v/>
      </c>
      <c r="L17" s="99" t="str">
        <f aca="false">IF(H17="","",SUMIFS($S$30:$S$229,$C$30:$C$229,H17))</f>
        <v/>
      </c>
      <c r="M17" s="100" t="str">
        <f aca="false">IF(H17="","",IFERROR(AVERAGEIFS($O$30:$O$229,$C$30:$C$229,H17),""))</f>
        <v/>
      </c>
      <c r="N17" s="100" t="str">
        <f aca="false">IF(H17="","",IFERROR(AVERAGEIFS($P$30:$P$229,$C$30:$C$229,H17),""))</f>
        <v/>
      </c>
      <c r="O17" s="102" t="s">
        <v>31</v>
      </c>
      <c r="P17" s="102"/>
      <c r="Q17" s="102"/>
      <c r="R17" s="104" t="n">
        <f aca="false">IFERROR(AVERAGEIFS($S$30:$S$229,$Q$30:$Q$229,"Lost"),0)</f>
        <v>0</v>
      </c>
      <c r="S17" s="104"/>
      <c r="T17" s="104"/>
    </row>
    <row r="18" customFormat="false" ht="19.5" hidden="false" customHeight="true" outlineLevel="0" collapsed="false">
      <c r="A18" s="97"/>
      <c r="B18" s="44" t="str">
        <f aca="false">IF(A18="","",COUNTIF($C$30:$C$229,A18))</f>
        <v/>
      </c>
      <c r="C18" s="44" t="str">
        <f aca="false">IF(A18="","",COUNTIFS($C$30:$C$229,A18,$Q$30:$Q$229,"Won"))</f>
        <v/>
      </c>
      <c r="D18" s="98" t="str">
        <f aca="false">IF(OR(A18="",B18=0),"",C18/B18)</f>
        <v/>
      </c>
      <c r="E18" s="99" t="str">
        <f aca="false">IF(A18="","",SUMIFS($S$30:$S$229,$C$30:$C$229,A18))</f>
        <v/>
      </c>
      <c r="F18" s="100" t="str">
        <f aca="false">IF(A18="","",IFERROR(AVERAGEIFS($O$30:$O$229,$C$30:$C$229,A18),""))</f>
        <v/>
      </c>
      <c r="G18" s="101" t="str">
        <f aca="false">IF(A18="","",IFERROR(AVERAGEIFS($P$30:$P$229,$C$30:$C$229,A18),""))</f>
        <v/>
      </c>
      <c r="H18" s="97"/>
      <c r="I18" s="44" t="str">
        <f aca="false">IF(H18="","",COUNTIF($C$30:$C$229,H18))</f>
        <v/>
      </c>
      <c r="J18" s="44" t="str">
        <f aca="false">IF(H18="","",COUNTIFS($C$30:$C$229,H18,$Q$30:$Q$229,"Won"))</f>
        <v/>
      </c>
      <c r="K18" s="98" t="str">
        <f aca="false">IF(OR(H18="",I18=0),"",J18/I18)</f>
        <v/>
      </c>
      <c r="L18" s="99" t="str">
        <f aca="false">IF(H18="","",SUMIFS($S$30:$S$229,$C$30:$C$229,H18))</f>
        <v/>
      </c>
      <c r="M18" s="100" t="str">
        <f aca="false">IF(H18="","",IFERROR(AVERAGEIFS($O$30:$O$229,$C$30:$C$229,H18),""))</f>
        <v/>
      </c>
      <c r="N18" s="100" t="str">
        <f aca="false">IF(H18="","",IFERROR(AVERAGEIFS($P$30:$P$229,$C$30:$C$229,H18),""))</f>
        <v/>
      </c>
      <c r="O18" s="102" t="s">
        <v>101</v>
      </c>
      <c r="P18" s="102"/>
      <c r="Q18" s="102"/>
      <c r="R18" s="105" t="n">
        <f aca="false">IFERROR((SUMIFS($S$30:$S$229,$Q$30:$Q$229,"Won")+SUMIFS($S$30:$S$229,$Q$30:$Q$229,"Lost"))/(COUNTIF($Q$30:$Q$229,"Won")+COUNTIF($Q$30:$Q$229,"Lost")),0)</f>
        <v>0</v>
      </c>
      <c r="S18" s="105"/>
      <c r="T18" s="105"/>
    </row>
    <row r="19" customFormat="false" ht="19.5" hidden="false" customHeight="true" outlineLevel="0" collapsed="false">
      <c r="A19" s="97"/>
      <c r="B19" s="44" t="str">
        <f aca="false">IF(A19="","",COUNTIF($C$30:$C$229,A19))</f>
        <v/>
      </c>
      <c r="C19" s="44" t="str">
        <f aca="false">IF(A19="","",COUNTIFS($C$30:$C$229,A19,$Q$30:$Q$229,"Won"))</f>
        <v/>
      </c>
      <c r="D19" s="98" t="str">
        <f aca="false">IF(OR(A19="",B19=0),"",C19/B19)</f>
        <v/>
      </c>
      <c r="E19" s="99" t="str">
        <f aca="false">IF(A19="","",SUMIFS($S$30:$S$229,$C$30:$C$229,A19))</f>
        <v/>
      </c>
      <c r="F19" s="100" t="str">
        <f aca="false">IF(A19="","",IFERROR(AVERAGEIFS($O$30:$O$229,$C$30:$C$229,A19),""))</f>
        <v/>
      </c>
      <c r="G19" s="101" t="str">
        <f aca="false">IF(A19="","",IFERROR(AVERAGEIFS($P$30:$P$229,$C$30:$C$229,A19),""))</f>
        <v/>
      </c>
      <c r="H19" s="97"/>
      <c r="I19" s="44" t="str">
        <f aca="false">IF(H19="","",COUNTIF($C$30:$C$229,H19))</f>
        <v/>
      </c>
      <c r="J19" s="44" t="str">
        <f aca="false">IF(H19="","",COUNTIFS($C$30:$C$229,H19,$Q$30:$Q$229,"Won"))</f>
        <v/>
      </c>
      <c r="K19" s="98" t="str">
        <f aca="false">IF(OR(H19="",I19=0),"",J19/I19)</f>
        <v/>
      </c>
      <c r="L19" s="99" t="str">
        <f aca="false">IF(H19="","",SUMIFS($S$30:$S$229,$C$30:$C$229,H19))</f>
        <v/>
      </c>
      <c r="M19" s="100" t="str">
        <f aca="false">IF(H19="","",IFERROR(AVERAGEIFS($O$30:$O$229,$C$30:$C$229,H19),""))</f>
        <v/>
      </c>
      <c r="N19" s="100" t="str">
        <f aca="false">IF(H19="","",IFERROR(AVERAGEIFS($P$30:$P$229,$C$30:$C$229,H19),""))</f>
        <v/>
      </c>
      <c r="O19" s="102" t="s">
        <v>58</v>
      </c>
      <c r="P19" s="102"/>
      <c r="Q19" s="102"/>
      <c r="R19" s="106" t="n">
        <f aca="false">IFERROR(SUMIFS($S$30:$S$229,$Q$30:$Q$229,"Won")/ABS(SUMIFS($S$30:$S$229,$Q$30:$Q$229,"Lost")),0)</f>
        <v>0</v>
      </c>
      <c r="S19" s="106"/>
      <c r="T19" s="106"/>
    </row>
    <row r="20" customFormat="false" ht="19.5" hidden="false" customHeight="true" outlineLevel="0" collapsed="false">
      <c r="A20" s="97"/>
      <c r="B20" s="44" t="str">
        <f aca="false">IF(A20="","",COUNTIF($C$30:$C$229,A20))</f>
        <v/>
      </c>
      <c r="C20" s="44" t="str">
        <f aca="false">IF(A20="","",COUNTIFS($C$30:$C$229,A20,$Q$30:$Q$229,"Won"))</f>
        <v/>
      </c>
      <c r="D20" s="98" t="str">
        <f aca="false">IF(OR(A20="",B20=0),"",C20/B20)</f>
        <v/>
      </c>
      <c r="E20" s="99" t="str">
        <f aca="false">IF(A20="","",SUMIFS($S$30:$S$229,$C$30:$C$229,A20))</f>
        <v/>
      </c>
      <c r="F20" s="100" t="str">
        <f aca="false">IF(A20="","",IFERROR(AVERAGEIFS($O$30:$O$229,$C$30:$C$229,A20),""))</f>
        <v/>
      </c>
      <c r="G20" s="101" t="str">
        <f aca="false">IF(A20="","",IFERROR(AVERAGEIFS($P$30:$P$229,$C$30:$C$229,A20),""))</f>
        <v/>
      </c>
      <c r="H20" s="97"/>
      <c r="I20" s="44" t="str">
        <f aca="false">IF(H20="","",COUNTIF($C$30:$C$229,H20))</f>
        <v/>
      </c>
      <c r="J20" s="44" t="str">
        <f aca="false">IF(H20="","",COUNTIFS($C$30:$C$229,H20,$Q$30:$Q$229,"Won"))</f>
        <v/>
      </c>
      <c r="K20" s="98" t="str">
        <f aca="false">IF(OR(H20="",I20=0),"",J20/I20)</f>
        <v/>
      </c>
      <c r="L20" s="99" t="str">
        <f aca="false">IF(H20="","",SUMIFS($S$30:$S$229,$C$30:$C$229,H20))</f>
        <v/>
      </c>
      <c r="M20" s="100" t="str">
        <f aca="false">IF(H20="","",IFERROR(AVERAGEIFS($O$30:$O$229,$C$30:$C$229,H20),""))</f>
        <v/>
      </c>
      <c r="N20" s="100" t="str">
        <f aca="false">IF(H20="","",IFERROR(AVERAGEIFS($P$30:$P$229,$C$30:$C$229,H20),""))</f>
        <v/>
      </c>
      <c r="O20" s="102" t="s">
        <v>59</v>
      </c>
      <c r="P20" s="102"/>
      <c r="Q20" s="102"/>
      <c r="R20" s="103" t="n">
        <f aca="false">IFERROR(IF(COUNTIF($Q$30:$Q$229,"Won")=0,0,maxifs($S$30:$S$229,$Q$30:$Q$229,"Won")),0)</f>
        <v>0</v>
      </c>
      <c r="S20" s="103"/>
      <c r="T20" s="103"/>
    </row>
    <row r="21" customFormat="false" ht="19.5" hidden="false" customHeight="true" outlineLevel="0" collapsed="false">
      <c r="A21" s="97"/>
      <c r="B21" s="44" t="str">
        <f aca="false">IF(A21="","",COUNTIF($C$30:$C$229,A21))</f>
        <v/>
      </c>
      <c r="C21" s="44" t="str">
        <f aca="false">IF(A21="","",COUNTIFS($C$30:$C$229,A21,$Q$30:$Q$229,"Won"))</f>
        <v/>
      </c>
      <c r="D21" s="98" t="str">
        <f aca="false">IF(OR(A21="",B21=0),"",C21/B21)</f>
        <v/>
      </c>
      <c r="E21" s="99" t="str">
        <f aca="false">IF(A21="","",SUMIFS($S$30:$S$229,$C$30:$C$229,A21))</f>
        <v/>
      </c>
      <c r="F21" s="100" t="str">
        <f aca="false">IF(A21="","",IFERROR(AVERAGEIFS($O$30:$O$229,$C$30:$C$229,A21),""))</f>
        <v/>
      </c>
      <c r="G21" s="101" t="str">
        <f aca="false">IF(A21="","",IFERROR(AVERAGEIFS($P$30:$P$229,$C$30:$C$229,A21),""))</f>
        <v/>
      </c>
      <c r="H21" s="97"/>
      <c r="I21" s="44" t="str">
        <f aca="false">IF(H21="","",COUNTIF($C$30:$C$229,H21))</f>
        <v/>
      </c>
      <c r="J21" s="44" t="str">
        <f aca="false">IF(H21="","",COUNTIFS($C$30:$C$229,H21,$Q$30:$Q$229,"Won"))</f>
        <v/>
      </c>
      <c r="K21" s="98" t="str">
        <f aca="false">IF(OR(H21="",I21=0),"",J21/I21)</f>
        <v/>
      </c>
      <c r="L21" s="99" t="str">
        <f aca="false">IF(H21="","",SUMIFS($S$30:$S$229,$C$30:$C$229,H21))</f>
        <v/>
      </c>
      <c r="M21" s="100" t="str">
        <f aca="false">IF(H21="","",IFERROR(AVERAGEIFS($O$30:$O$229,$C$30:$C$229,H21),""))</f>
        <v/>
      </c>
      <c r="N21" s="100" t="str">
        <f aca="false">IF(H21="","",IFERROR(AVERAGEIFS($P$30:$P$229,$C$30:$C$229,H21),""))</f>
        <v/>
      </c>
      <c r="O21" s="102" t="s">
        <v>60</v>
      </c>
      <c r="P21" s="102"/>
      <c r="Q21" s="102"/>
      <c r="R21" s="104" t="n">
        <f aca="false">IFERROR(IF(COUNTIF($Q$30:$Q$229,"Lost")=0,0,minifs($S$30:$S$229,$Q$30:$Q$229,"Lost")),0)</f>
        <v>0</v>
      </c>
      <c r="S21" s="104"/>
      <c r="T21" s="104"/>
    </row>
    <row r="22" customFormat="false" ht="19.5" hidden="false" customHeight="true" outlineLevel="0" collapsed="false">
      <c r="A22" s="97"/>
      <c r="B22" s="44" t="str">
        <f aca="false">IF(A22="","",COUNTIF($C$30:$C$229,A22))</f>
        <v/>
      </c>
      <c r="C22" s="44" t="str">
        <f aca="false">IF(A22="","",COUNTIFS($C$30:$C$229,A22,$Q$30:$Q$229,"Won"))</f>
        <v/>
      </c>
      <c r="D22" s="98" t="str">
        <f aca="false">IF(OR(A22="",B22=0),"",C22/B22)</f>
        <v/>
      </c>
      <c r="E22" s="99" t="str">
        <f aca="false">IF(A22="","",SUMIFS($S$30:$S$229,$C$30:$C$229,A22))</f>
        <v/>
      </c>
      <c r="F22" s="100" t="str">
        <f aca="false">IF(A22="","",IFERROR(AVERAGEIFS($O$30:$O$229,$C$30:$C$229,A22),""))</f>
        <v/>
      </c>
      <c r="G22" s="101" t="str">
        <f aca="false">IF(A22="","",IFERROR(AVERAGEIFS($P$30:$P$229,$C$30:$C$229,A22),""))</f>
        <v/>
      </c>
      <c r="H22" s="97"/>
      <c r="I22" s="44" t="str">
        <f aca="false">IF(H22="","",COUNTIF($C$30:$C$229,H22))</f>
        <v/>
      </c>
      <c r="J22" s="44" t="str">
        <f aca="false">IF(H22="","",COUNTIFS($C$30:$C$229,H22,$Q$30:$Q$229,"Won"))</f>
        <v/>
      </c>
      <c r="K22" s="98" t="str">
        <f aca="false">IF(OR(H22="",I22=0),"",J22/I22)</f>
        <v/>
      </c>
      <c r="L22" s="99" t="str">
        <f aca="false">IF(H22="","",SUMIFS($S$30:$S$229,$C$30:$C$229,H22))</f>
        <v/>
      </c>
      <c r="M22" s="100" t="str">
        <f aca="false">IF(H22="","",IFERROR(AVERAGEIFS($O$30:$O$229,$C$30:$C$229,H22),""))</f>
        <v/>
      </c>
      <c r="N22" s="100" t="str">
        <f aca="false">IF(H22="","",IFERROR(AVERAGEIFS($P$30:$P$229,$C$30:$C$229,H22),""))</f>
        <v/>
      </c>
      <c r="O22" s="102" t="s">
        <v>102</v>
      </c>
      <c r="P22" s="102"/>
      <c r="Q22" s="102"/>
      <c r="R22" s="107" t="n">
        <f aca="false">IFERROR(SUM($O$30:$O$229),0)</f>
        <v>0</v>
      </c>
      <c r="S22" s="107"/>
      <c r="T22" s="107"/>
    </row>
    <row r="23" customFormat="false" ht="19.5" hidden="false" customHeight="true" outlineLevel="0" collapsed="false">
      <c r="A23" s="97"/>
      <c r="B23" s="44" t="str">
        <f aca="false">IF(A23="","",COUNTIF($C$30:$C$229,A23))</f>
        <v/>
      </c>
      <c r="C23" s="44" t="str">
        <f aca="false">IF(A23="","",COUNTIFS($C$30:$C$229,A23,$Q$30:$Q$229,"Won"))</f>
        <v/>
      </c>
      <c r="D23" s="98" t="str">
        <f aca="false">IF(OR(A23="",B23=0),"",C23/B23)</f>
        <v/>
      </c>
      <c r="E23" s="99" t="str">
        <f aca="false">IF(A23="","",SUMIFS($S$30:$S$229,$C$30:$C$229,A23))</f>
        <v/>
      </c>
      <c r="F23" s="100" t="str">
        <f aca="false">IF(A23="","",IFERROR(AVERAGEIFS($O$30:$O$229,$C$30:$C$229,A23),""))</f>
        <v/>
      </c>
      <c r="G23" s="101" t="str">
        <f aca="false">IF(A23="","",IFERROR(AVERAGEIFS($P$30:$P$229,$C$30:$C$229,A23),""))</f>
        <v/>
      </c>
      <c r="H23" s="97"/>
      <c r="I23" s="44" t="str">
        <f aca="false">IF(H23="","",COUNTIF($C$30:$C$229,H23))</f>
        <v/>
      </c>
      <c r="J23" s="44" t="str">
        <f aca="false">IF(H23="","",COUNTIFS($C$30:$C$229,H23,$Q$30:$Q$229,"Won"))</f>
        <v/>
      </c>
      <c r="K23" s="98" t="str">
        <f aca="false">IF(OR(H23="",I23=0),"",J23/I23)</f>
        <v/>
      </c>
      <c r="L23" s="99" t="str">
        <f aca="false">IF(H23="","",SUMIFS($S$30:$S$229,$C$30:$C$229,H23))</f>
        <v/>
      </c>
      <c r="M23" s="100" t="str">
        <f aca="false">IF(H23="","",IFERROR(AVERAGEIFS($O$30:$O$229,$C$30:$C$229,H23),""))</f>
        <v/>
      </c>
      <c r="N23" s="100" t="str">
        <f aca="false">IF(H23="","",IFERROR(AVERAGEIFS($P$30:$P$229,$C$30:$C$229,H23),""))</f>
        <v/>
      </c>
      <c r="O23" s="102" t="s">
        <v>103</v>
      </c>
      <c r="P23" s="102"/>
      <c r="Q23" s="102"/>
      <c r="R23" s="108" t="n">
        <f aca="false">IFERROR((SUMIFS($R$30:$R$229,$Q$30:$Q$229,"Won")+SUMIFS($R$30:$R$229,$Q$30:$Q$229,"Lost")-SUMIFS($B$30:$B$229,$Q$30:$Q$229,"Won")-SUMIFS($B$30:$B$229,$Q$30:$Q$229,"Lost"))/(COUNTIF($Q$30:$Q$229,"Won")+COUNTIF($Q$30:$Q$229,"Lost")),0)</f>
        <v>0</v>
      </c>
      <c r="S23" s="108"/>
      <c r="T23" s="108"/>
    </row>
    <row r="24" customFormat="false" ht="19.5" hidden="false" customHeight="true" outlineLevel="0" collapsed="false">
      <c r="A24" s="97"/>
      <c r="B24" s="44" t="str">
        <f aca="false">IF(A24="","",COUNTIF($C$30:$C$229,A24))</f>
        <v/>
      </c>
      <c r="C24" s="44" t="str">
        <f aca="false">IF(A24="","",COUNTIFS($C$30:$C$229,A24,$Q$30:$Q$229,"Won"))</f>
        <v/>
      </c>
      <c r="D24" s="98" t="str">
        <f aca="false">IF(OR(A24="",B24=0),"",C24/B24)</f>
        <v/>
      </c>
      <c r="E24" s="99" t="str">
        <f aca="false">IF(A24="","",SUMIFS($S$30:$S$229,$C$30:$C$229,A24))</f>
        <v/>
      </c>
      <c r="F24" s="100" t="str">
        <f aca="false">IF(A24="","",IFERROR(AVERAGEIFS($O$30:$O$229,$C$30:$C$229,A24),""))</f>
        <v/>
      </c>
      <c r="G24" s="101" t="str">
        <f aca="false">IF(A24="","",IFERROR(AVERAGEIFS($P$30:$P$229,$C$30:$C$229,A24),""))</f>
        <v/>
      </c>
      <c r="H24" s="97"/>
      <c r="I24" s="44" t="str">
        <f aca="false">IF(H24="","",COUNTIF($C$30:$C$229,H24))</f>
        <v/>
      </c>
      <c r="J24" s="44" t="str">
        <f aca="false">IF(H24="","",COUNTIFS($C$30:$C$229,H24,$Q$30:$Q$229,"Won"))</f>
        <v/>
      </c>
      <c r="K24" s="98" t="str">
        <f aca="false">IF(OR(H24="",I24=0),"",J24/I24)</f>
        <v/>
      </c>
      <c r="L24" s="99" t="str">
        <f aca="false">IF(H24="","",SUMIFS($S$30:$S$229,$C$30:$C$229,H24))</f>
        <v/>
      </c>
      <c r="M24" s="100" t="str">
        <f aca="false">IF(H24="","",IFERROR(AVERAGEIFS($O$30:$O$229,$C$30:$C$229,H24),""))</f>
        <v/>
      </c>
      <c r="N24" s="100" t="str">
        <f aca="false">IF(H24="","",IFERROR(AVERAGEIFS($P$30:$P$229,$C$30:$C$229,H24),""))</f>
        <v/>
      </c>
      <c r="O24" s="102" t="s">
        <v>104</v>
      </c>
      <c r="P24" s="102"/>
      <c r="Q24" s="102"/>
      <c r="R24" s="109" t="n">
        <f aca="false">IFERROR(AVERAGEIFS($F$30:$F$229,$C$30:$C$229,"&lt;&gt;",$F$30:$F$229,"&lt;&gt;0"),0)</f>
        <v>0</v>
      </c>
      <c r="S24" s="109"/>
      <c r="T24" s="109"/>
    </row>
    <row r="25" customFormat="false" ht="19.5" hidden="false" customHeight="true" outlineLevel="0" collapsed="false">
      <c r="A25" s="97"/>
      <c r="B25" s="44" t="str">
        <f aca="false">IF(A25="","",COUNTIF($C$30:$C$229,A25))</f>
        <v/>
      </c>
      <c r="C25" s="44" t="str">
        <f aca="false">IF(A25="","",COUNTIFS($C$30:$C$229,A25,$Q$30:$Q$229,"Won"))</f>
        <v/>
      </c>
      <c r="D25" s="98" t="str">
        <f aca="false">IF(OR(A25="",B25=0),"",C25/B25)</f>
        <v/>
      </c>
      <c r="E25" s="99" t="str">
        <f aca="false">IF(A25="","",SUMIFS($S$30:$S$229,$C$30:$C$229,A25))</f>
        <v/>
      </c>
      <c r="F25" s="100" t="str">
        <f aca="false">IF(A25="","",IFERROR(AVERAGEIFS($O$30:$O$229,$C$30:$C$229,A25),""))</f>
        <v/>
      </c>
      <c r="G25" s="101" t="str">
        <f aca="false">IF(A25="","",IFERROR(AVERAGEIFS($P$30:$P$229,$C$30:$C$229,A25),""))</f>
        <v/>
      </c>
      <c r="H25" s="97"/>
      <c r="I25" s="44" t="str">
        <f aca="false">IF(H25="","",COUNTIF($C$30:$C$229,H25))</f>
        <v/>
      </c>
      <c r="J25" s="44" t="str">
        <f aca="false">IF(H25="","",COUNTIFS($C$30:$C$229,H25,$Q$30:$Q$229,"Won"))</f>
        <v/>
      </c>
      <c r="K25" s="98" t="str">
        <f aca="false">IF(OR(H25="",I25=0),"",J25/I25)</f>
        <v/>
      </c>
      <c r="L25" s="99" t="str">
        <f aca="false">IF(H25="","",SUMIFS($S$30:$S$229,$C$30:$C$229,H25))</f>
        <v/>
      </c>
      <c r="M25" s="100" t="str">
        <f aca="false">IF(H25="","",IFERROR(AVERAGEIFS($O$30:$O$229,$C$30:$C$229,H25),""))</f>
        <v/>
      </c>
      <c r="N25" s="100" t="str">
        <f aca="false">IF(H25="","",IFERROR(AVERAGEIFS($P$30:$P$229,$C$30:$C$229,H25),""))</f>
        <v/>
      </c>
      <c r="O25" s="102" t="s">
        <v>105</v>
      </c>
      <c r="P25" s="102"/>
      <c r="Q25" s="102"/>
      <c r="R25" s="110" t="n">
        <f aca="false">IFERROR(SUMIFS($P$30:$P$229,$Q$30:$Q$229,"Open"),0)</f>
        <v>0</v>
      </c>
      <c r="S25" s="110"/>
      <c r="T25" s="110"/>
    </row>
    <row r="26" customFormat="false" ht="9.75" hidden="false" customHeight="true" outlineLevel="0" collapsed="false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</row>
    <row r="27" customFormat="false" ht="21.75" hidden="false" customHeight="true" outlineLevel="0" collapsed="false">
      <c r="A27" s="56" t="s">
        <v>106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</row>
    <row r="28" customFormat="false" ht="25.5" hidden="false" customHeight="true" outlineLevel="0" collapsed="false">
      <c r="A28" s="57" t="s">
        <v>66</v>
      </c>
      <c r="B28" s="57" t="s">
        <v>107</v>
      </c>
      <c r="C28" s="57" t="s">
        <v>51</v>
      </c>
      <c r="D28" s="57" t="s">
        <v>108</v>
      </c>
      <c r="E28" s="57" t="s">
        <v>109</v>
      </c>
      <c r="F28" s="61" t="s">
        <v>110</v>
      </c>
      <c r="G28" s="111" t="s">
        <v>111</v>
      </c>
      <c r="H28" s="111"/>
      <c r="I28" s="111"/>
      <c r="J28" s="111"/>
      <c r="K28" s="111" t="s">
        <v>112</v>
      </c>
      <c r="L28" s="111"/>
      <c r="M28" s="111"/>
      <c r="N28" s="111"/>
      <c r="O28" s="61" t="s">
        <v>113</v>
      </c>
      <c r="P28" s="61" t="s">
        <v>114</v>
      </c>
      <c r="Q28" s="61" t="s">
        <v>69</v>
      </c>
      <c r="R28" s="61" t="s">
        <v>115</v>
      </c>
      <c r="S28" s="61" t="s">
        <v>116</v>
      </c>
      <c r="T28" s="61" t="s">
        <v>72</v>
      </c>
    </row>
    <row r="29" customFormat="false" ht="21.75" hidden="false" customHeight="true" outlineLevel="0" collapsed="false">
      <c r="A29" s="57"/>
      <c r="B29" s="57"/>
      <c r="C29" s="57"/>
      <c r="D29" s="57"/>
      <c r="E29" s="57"/>
      <c r="F29" s="61"/>
      <c r="G29" s="112" t="s">
        <v>117</v>
      </c>
      <c r="H29" s="112" t="s">
        <v>118</v>
      </c>
      <c r="I29" s="112" t="s">
        <v>119</v>
      </c>
      <c r="J29" s="112" t="s">
        <v>120</v>
      </c>
      <c r="K29" s="112" t="s">
        <v>117</v>
      </c>
      <c r="L29" s="112" t="s">
        <v>118</v>
      </c>
      <c r="M29" s="112" t="s">
        <v>119</v>
      </c>
      <c r="N29" s="112" t="s">
        <v>120</v>
      </c>
      <c r="O29" s="61"/>
      <c r="P29" s="61"/>
      <c r="Q29" s="61"/>
      <c r="R29" s="61"/>
      <c r="S29" s="61"/>
      <c r="T29" s="61"/>
    </row>
    <row r="30" customFormat="false" ht="15" hidden="false" customHeight="true" outlineLevel="0" collapsed="false">
      <c r="A30" s="44" t="str">
        <f aca="false">IF(C30="","",ROW()-29)</f>
        <v/>
      </c>
      <c r="B30" s="113"/>
      <c r="C30" s="68"/>
      <c r="D30" s="113"/>
      <c r="E30" s="44" t="str">
        <f aca="false">IF(OR(B30="",D30=""),"",D30-B30)</f>
        <v/>
      </c>
      <c r="F30" s="114"/>
      <c r="G30" s="115"/>
      <c r="H30" s="116"/>
      <c r="I30" s="115"/>
      <c r="J30" s="117"/>
      <c r="K30" s="115"/>
      <c r="L30" s="116"/>
      <c r="M30" s="115"/>
      <c r="N30" s="117"/>
      <c r="O30" s="118" t="str">
        <f aca="false">IF(OR(C30="",F30=""),"",((H30-J30)+(L30-N30))*100*F30)</f>
        <v/>
      </c>
      <c r="P30" s="119" t="str">
        <f aca="false">IF(OR(C30="",F30=""),"",(MAX(I30-G30,K30-M30)-((H30-J30)+(L30-N30)))*100*F30)</f>
        <v/>
      </c>
      <c r="Q30" s="68"/>
      <c r="R30" s="113"/>
      <c r="S30" s="118"/>
      <c r="T30" s="120"/>
    </row>
    <row r="31" customFormat="false" ht="15" hidden="false" customHeight="true" outlineLevel="0" collapsed="false">
      <c r="A31" s="73" t="str">
        <f aca="false">IF(C31="","",ROW()-29)</f>
        <v/>
      </c>
      <c r="B31" s="121"/>
      <c r="C31" s="78"/>
      <c r="D31" s="121"/>
      <c r="E31" s="73" t="str">
        <f aca="false">IF(OR(B31="",D31=""),"",D31-B31)</f>
        <v/>
      </c>
      <c r="F31" s="122"/>
      <c r="G31" s="123"/>
      <c r="H31" s="124"/>
      <c r="I31" s="123"/>
      <c r="J31" s="125"/>
      <c r="K31" s="123"/>
      <c r="L31" s="124"/>
      <c r="M31" s="123"/>
      <c r="N31" s="125"/>
      <c r="O31" s="126" t="str">
        <f aca="false">IF(OR(C31="",F31=""),"",((H31-J31)+(L31-N31))*100*F31)</f>
        <v/>
      </c>
      <c r="P31" s="127" t="str">
        <f aca="false">IF(OR(C31="",F31=""),"",(MAX(I31-G31,K31-M31)-((H31-J31)+(L31-N31)))*100*F31)</f>
        <v/>
      </c>
      <c r="Q31" s="78"/>
      <c r="R31" s="121"/>
      <c r="S31" s="126"/>
      <c r="T31" s="128"/>
    </row>
    <row r="32" customFormat="false" ht="15" hidden="false" customHeight="true" outlineLevel="0" collapsed="false">
      <c r="A32" s="44" t="str">
        <f aca="false">IF(C32="","",ROW()-29)</f>
        <v/>
      </c>
      <c r="B32" s="113"/>
      <c r="C32" s="68"/>
      <c r="D32" s="113"/>
      <c r="E32" s="44" t="str">
        <f aca="false">IF(OR(B32="",D32=""),"",D32-B32)</f>
        <v/>
      </c>
      <c r="F32" s="114"/>
      <c r="G32" s="115"/>
      <c r="H32" s="116"/>
      <c r="I32" s="115"/>
      <c r="J32" s="117"/>
      <c r="K32" s="115"/>
      <c r="L32" s="116"/>
      <c r="M32" s="115"/>
      <c r="N32" s="117"/>
      <c r="O32" s="118" t="str">
        <f aca="false">IF(OR(C32="",F32=""),"",((H32-J32)+(L32-N32))*100*F32)</f>
        <v/>
      </c>
      <c r="P32" s="119" t="str">
        <f aca="false">IF(OR(C32="",F32=""),"",(MAX(I32-G32,K32-M32)-((H32-J32)+(L32-N32)))*100*F32)</f>
        <v/>
      </c>
      <c r="Q32" s="68"/>
      <c r="R32" s="113"/>
      <c r="S32" s="118"/>
      <c r="T32" s="120"/>
    </row>
    <row r="33" customFormat="false" ht="15" hidden="false" customHeight="true" outlineLevel="0" collapsed="false">
      <c r="A33" s="73" t="str">
        <f aca="false">IF(C33="","",ROW()-29)</f>
        <v/>
      </c>
      <c r="B33" s="121"/>
      <c r="C33" s="78"/>
      <c r="D33" s="121"/>
      <c r="E33" s="73" t="str">
        <f aca="false">IF(OR(B33="",D33=""),"",D33-B33)</f>
        <v/>
      </c>
      <c r="F33" s="122"/>
      <c r="G33" s="123"/>
      <c r="H33" s="124"/>
      <c r="I33" s="123"/>
      <c r="J33" s="125"/>
      <c r="K33" s="123"/>
      <c r="L33" s="124"/>
      <c r="M33" s="123"/>
      <c r="N33" s="125"/>
      <c r="O33" s="126" t="str">
        <f aca="false">IF(OR(C33="",F33=""),"",((H33-J33)+(L33-N33))*100*F33)</f>
        <v/>
      </c>
      <c r="P33" s="127" t="str">
        <f aca="false">IF(OR(C33="",F33=""),"",(MAX(I33-G33,K33-M33)-((H33-J33)+(L33-N33)))*100*F33)</f>
        <v/>
      </c>
      <c r="Q33" s="78"/>
      <c r="R33" s="121"/>
      <c r="S33" s="126"/>
      <c r="T33" s="128"/>
    </row>
    <row r="34" customFormat="false" ht="15" hidden="false" customHeight="true" outlineLevel="0" collapsed="false">
      <c r="A34" s="44" t="str">
        <f aca="false">IF(C34="","",ROW()-29)</f>
        <v/>
      </c>
      <c r="B34" s="113"/>
      <c r="C34" s="68"/>
      <c r="D34" s="113"/>
      <c r="E34" s="44" t="str">
        <f aca="false">IF(OR(B34="",D34=""),"",D34-B34)</f>
        <v/>
      </c>
      <c r="F34" s="114"/>
      <c r="G34" s="115"/>
      <c r="H34" s="116"/>
      <c r="I34" s="115"/>
      <c r="J34" s="117"/>
      <c r="K34" s="115"/>
      <c r="L34" s="116"/>
      <c r="M34" s="115"/>
      <c r="N34" s="117"/>
      <c r="O34" s="118" t="str">
        <f aca="false">IF(OR(C34="",F34=""),"",((H34-J34)+(L34-N34))*100*F34)</f>
        <v/>
      </c>
      <c r="P34" s="119" t="str">
        <f aca="false">IF(OR(C34="",F34=""),"",(MAX(I34-G34,K34-M34)-((H34-J34)+(L34-N34)))*100*F34)</f>
        <v/>
      </c>
      <c r="Q34" s="68"/>
      <c r="R34" s="113"/>
      <c r="S34" s="118"/>
      <c r="T34" s="120"/>
    </row>
    <row r="35" customFormat="false" ht="15" hidden="false" customHeight="true" outlineLevel="0" collapsed="false">
      <c r="A35" s="73" t="str">
        <f aca="false">IF(C35="","",ROW()-29)</f>
        <v/>
      </c>
      <c r="B35" s="121"/>
      <c r="C35" s="78"/>
      <c r="D35" s="121"/>
      <c r="E35" s="73" t="str">
        <f aca="false">IF(OR(B35="",D35=""),"",D35-B35)</f>
        <v/>
      </c>
      <c r="F35" s="122"/>
      <c r="G35" s="123"/>
      <c r="H35" s="124"/>
      <c r="I35" s="123"/>
      <c r="J35" s="125"/>
      <c r="K35" s="123"/>
      <c r="L35" s="124"/>
      <c r="M35" s="123"/>
      <c r="N35" s="125"/>
      <c r="O35" s="126" t="str">
        <f aca="false">IF(OR(C35="",F35=""),"",((H35-J35)+(L35-N35))*100*F35)</f>
        <v/>
      </c>
      <c r="P35" s="127" t="str">
        <f aca="false">IF(OR(C35="",F35=""),"",(MAX(I35-G35,K35-M35)-((H35-J35)+(L35-N35)))*100*F35)</f>
        <v/>
      </c>
      <c r="Q35" s="78"/>
      <c r="R35" s="121"/>
      <c r="S35" s="126"/>
      <c r="T35" s="128"/>
    </row>
    <row r="36" customFormat="false" ht="15" hidden="false" customHeight="true" outlineLevel="0" collapsed="false">
      <c r="A36" s="44" t="str">
        <f aca="false">IF(C36="","",ROW()-29)</f>
        <v/>
      </c>
      <c r="B36" s="113"/>
      <c r="C36" s="68"/>
      <c r="D36" s="113"/>
      <c r="E36" s="44" t="str">
        <f aca="false">IF(OR(B36="",D36=""),"",D36-B36)</f>
        <v/>
      </c>
      <c r="F36" s="114"/>
      <c r="G36" s="115"/>
      <c r="H36" s="116"/>
      <c r="I36" s="115"/>
      <c r="J36" s="117"/>
      <c r="K36" s="115"/>
      <c r="L36" s="116"/>
      <c r="M36" s="115"/>
      <c r="N36" s="117"/>
      <c r="O36" s="118" t="str">
        <f aca="false">IF(OR(C36="",F36=""),"",((H36-J36)+(L36-N36))*100*F36)</f>
        <v/>
      </c>
      <c r="P36" s="119" t="str">
        <f aca="false">IF(OR(C36="",F36=""),"",(MAX(I36-G36,K36-M36)-((H36-J36)+(L36-N36)))*100*F36)</f>
        <v/>
      </c>
      <c r="Q36" s="68"/>
      <c r="R36" s="113"/>
      <c r="S36" s="118"/>
      <c r="T36" s="120"/>
    </row>
    <row r="37" customFormat="false" ht="15" hidden="false" customHeight="true" outlineLevel="0" collapsed="false">
      <c r="A37" s="73" t="str">
        <f aca="false">IF(C37="","",ROW()-29)</f>
        <v/>
      </c>
      <c r="B37" s="121"/>
      <c r="C37" s="78"/>
      <c r="D37" s="121"/>
      <c r="E37" s="73" t="str">
        <f aca="false">IF(OR(B37="",D37=""),"",D37-B37)</f>
        <v/>
      </c>
      <c r="F37" s="122"/>
      <c r="G37" s="123"/>
      <c r="H37" s="124"/>
      <c r="I37" s="123"/>
      <c r="J37" s="125"/>
      <c r="K37" s="123"/>
      <c r="L37" s="124"/>
      <c r="M37" s="123"/>
      <c r="N37" s="125"/>
      <c r="O37" s="126" t="str">
        <f aca="false">IF(OR(C37="",F37=""),"",((H37-J37)+(L37-N37))*100*F37)</f>
        <v/>
      </c>
      <c r="P37" s="127" t="str">
        <f aca="false">IF(OR(C37="",F37=""),"",(MAX(I37-G37,K37-M37)-((H37-J37)+(L37-N37)))*100*F37)</f>
        <v/>
      </c>
      <c r="Q37" s="78"/>
      <c r="R37" s="121"/>
      <c r="S37" s="126"/>
      <c r="T37" s="128"/>
    </row>
    <row r="38" customFormat="false" ht="15" hidden="false" customHeight="true" outlineLevel="0" collapsed="false">
      <c r="A38" s="44" t="str">
        <f aca="false">IF(C38="","",ROW()-29)</f>
        <v/>
      </c>
      <c r="B38" s="113"/>
      <c r="C38" s="68"/>
      <c r="D38" s="113"/>
      <c r="E38" s="44" t="str">
        <f aca="false">IF(OR(B38="",D38=""),"",D38-B38)</f>
        <v/>
      </c>
      <c r="F38" s="114"/>
      <c r="G38" s="115"/>
      <c r="H38" s="116"/>
      <c r="I38" s="115"/>
      <c r="J38" s="117"/>
      <c r="K38" s="115"/>
      <c r="L38" s="116"/>
      <c r="M38" s="115"/>
      <c r="N38" s="117"/>
      <c r="O38" s="118" t="str">
        <f aca="false">IF(OR(C38="",F38=""),"",((H38-J38)+(L38-N38))*100*F38)</f>
        <v/>
      </c>
      <c r="P38" s="119" t="str">
        <f aca="false">IF(OR(C38="",F38=""),"",(MAX(I38-G38,K38-M38)-((H38-J38)+(L38-N38)))*100*F38)</f>
        <v/>
      </c>
      <c r="Q38" s="68"/>
      <c r="R38" s="113"/>
      <c r="S38" s="118"/>
      <c r="T38" s="120"/>
    </row>
    <row r="39" customFormat="false" ht="15" hidden="false" customHeight="true" outlineLevel="0" collapsed="false">
      <c r="A39" s="73" t="str">
        <f aca="false">IF(C39="","",ROW()-29)</f>
        <v/>
      </c>
      <c r="B39" s="121"/>
      <c r="C39" s="78"/>
      <c r="D39" s="121"/>
      <c r="E39" s="73" t="str">
        <f aca="false">IF(OR(B39="",D39=""),"",D39-B39)</f>
        <v/>
      </c>
      <c r="F39" s="122"/>
      <c r="G39" s="123"/>
      <c r="H39" s="124"/>
      <c r="I39" s="123"/>
      <c r="J39" s="125"/>
      <c r="K39" s="123"/>
      <c r="L39" s="124"/>
      <c r="M39" s="123"/>
      <c r="N39" s="125"/>
      <c r="O39" s="126" t="str">
        <f aca="false">IF(OR(C39="",F39=""),"",((H39-J39)+(L39-N39))*100*F39)</f>
        <v/>
      </c>
      <c r="P39" s="127" t="str">
        <f aca="false">IF(OR(C39="",F39=""),"",(MAX(I39-G39,K39-M39)-((H39-J39)+(L39-N39)))*100*F39)</f>
        <v/>
      </c>
      <c r="Q39" s="78"/>
      <c r="R39" s="121"/>
      <c r="S39" s="126"/>
      <c r="T39" s="128"/>
    </row>
    <row r="40" customFormat="false" ht="15" hidden="false" customHeight="true" outlineLevel="0" collapsed="false">
      <c r="A40" s="44" t="str">
        <f aca="false">IF(C40="","",ROW()-29)</f>
        <v/>
      </c>
      <c r="B40" s="113"/>
      <c r="C40" s="68"/>
      <c r="D40" s="113"/>
      <c r="E40" s="44" t="str">
        <f aca="false">IF(OR(B40="",D40=""),"",D40-B40)</f>
        <v/>
      </c>
      <c r="F40" s="114"/>
      <c r="G40" s="115"/>
      <c r="H40" s="116"/>
      <c r="I40" s="115"/>
      <c r="J40" s="117"/>
      <c r="K40" s="115"/>
      <c r="L40" s="116"/>
      <c r="M40" s="115"/>
      <c r="N40" s="117"/>
      <c r="O40" s="118" t="str">
        <f aca="false">IF(OR(C40="",F40=""),"",((H40-J40)+(L40-N40))*100*F40)</f>
        <v/>
      </c>
      <c r="P40" s="119" t="str">
        <f aca="false">IF(OR(C40="",F40=""),"",(MAX(I40-G40,K40-M40)-((H40-J40)+(L40-N40)))*100*F40)</f>
        <v/>
      </c>
      <c r="Q40" s="68"/>
      <c r="R40" s="113"/>
      <c r="S40" s="118"/>
      <c r="T40" s="120"/>
    </row>
    <row r="41" customFormat="false" ht="15" hidden="false" customHeight="true" outlineLevel="0" collapsed="false">
      <c r="A41" s="73" t="str">
        <f aca="false">IF(C41="","",ROW()-29)</f>
        <v/>
      </c>
      <c r="B41" s="121"/>
      <c r="C41" s="78"/>
      <c r="D41" s="121"/>
      <c r="E41" s="73" t="str">
        <f aca="false">IF(OR(B41="",D41=""),"",D41-B41)</f>
        <v/>
      </c>
      <c r="F41" s="122"/>
      <c r="G41" s="123"/>
      <c r="H41" s="124"/>
      <c r="I41" s="123"/>
      <c r="J41" s="125"/>
      <c r="K41" s="123"/>
      <c r="L41" s="124"/>
      <c r="M41" s="123"/>
      <c r="N41" s="125"/>
      <c r="O41" s="126" t="str">
        <f aca="false">IF(OR(C41="",F41=""),"",((H41-J41)+(L41-N41))*100*F41)</f>
        <v/>
      </c>
      <c r="P41" s="127" t="str">
        <f aca="false">IF(OR(C41="",F41=""),"",(MAX(I41-G41,K41-M41)-((H41-J41)+(L41-N41)))*100*F41)</f>
        <v/>
      </c>
      <c r="Q41" s="78"/>
      <c r="R41" s="121"/>
      <c r="S41" s="126"/>
      <c r="T41" s="128"/>
    </row>
    <row r="42" customFormat="false" ht="15" hidden="false" customHeight="true" outlineLevel="0" collapsed="false">
      <c r="A42" s="44" t="str">
        <f aca="false">IF(C42="","",ROW()-29)</f>
        <v/>
      </c>
      <c r="B42" s="113"/>
      <c r="C42" s="68"/>
      <c r="D42" s="113"/>
      <c r="E42" s="44" t="str">
        <f aca="false">IF(OR(B42="",D42=""),"",D42-B42)</f>
        <v/>
      </c>
      <c r="F42" s="114"/>
      <c r="G42" s="115"/>
      <c r="H42" s="116"/>
      <c r="I42" s="115"/>
      <c r="J42" s="117"/>
      <c r="K42" s="115"/>
      <c r="L42" s="116"/>
      <c r="M42" s="115"/>
      <c r="N42" s="117"/>
      <c r="O42" s="118" t="str">
        <f aca="false">IF(OR(C42="",F42=""),"",((H42-J42)+(L42-N42))*100*F42)</f>
        <v/>
      </c>
      <c r="P42" s="119" t="str">
        <f aca="false">IF(OR(C42="",F42=""),"",(MAX(I42-G42,K42-M42)-((H42-J42)+(L42-N42)))*100*F42)</f>
        <v/>
      </c>
      <c r="Q42" s="68"/>
      <c r="R42" s="113"/>
      <c r="S42" s="118"/>
      <c r="T42" s="120"/>
    </row>
    <row r="43" customFormat="false" ht="15" hidden="false" customHeight="true" outlineLevel="0" collapsed="false">
      <c r="A43" s="73" t="str">
        <f aca="false">IF(C43="","",ROW()-29)</f>
        <v/>
      </c>
      <c r="B43" s="121"/>
      <c r="C43" s="78"/>
      <c r="D43" s="121"/>
      <c r="E43" s="73" t="str">
        <f aca="false">IF(OR(B43="",D43=""),"",D43-B43)</f>
        <v/>
      </c>
      <c r="F43" s="122"/>
      <c r="G43" s="123"/>
      <c r="H43" s="124"/>
      <c r="I43" s="123"/>
      <c r="J43" s="125"/>
      <c r="K43" s="123"/>
      <c r="L43" s="124"/>
      <c r="M43" s="123"/>
      <c r="N43" s="125"/>
      <c r="O43" s="126" t="str">
        <f aca="false">IF(OR(C43="",F43=""),"",((H43-J43)+(L43-N43))*100*F43)</f>
        <v/>
      </c>
      <c r="P43" s="127" t="str">
        <f aca="false">IF(OR(C43="",F43=""),"",(MAX(I43-G43,K43-M43)-((H43-J43)+(L43-N43)))*100*F43)</f>
        <v/>
      </c>
      <c r="Q43" s="78"/>
      <c r="R43" s="121"/>
      <c r="S43" s="126"/>
      <c r="T43" s="128"/>
    </row>
    <row r="44" customFormat="false" ht="15" hidden="false" customHeight="true" outlineLevel="0" collapsed="false">
      <c r="A44" s="44" t="str">
        <f aca="false">IF(C44="","",ROW()-29)</f>
        <v/>
      </c>
      <c r="B44" s="113"/>
      <c r="C44" s="68"/>
      <c r="D44" s="113"/>
      <c r="E44" s="44" t="str">
        <f aca="false">IF(OR(B44="",D44=""),"",D44-B44)</f>
        <v/>
      </c>
      <c r="F44" s="114"/>
      <c r="G44" s="115"/>
      <c r="H44" s="116"/>
      <c r="I44" s="115"/>
      <c r="J44" s="117"/>
      <c r="K44" s="115"/>
      <c r="L44" s="116"/>
      <c r="M44" s="115"/>
      <c r="N44" s="117"/>
      <c r="O44" s="118" t="str">
        <f aca="false">IF(OR(C44="",F44=""),"",((H44-J44)+(L44-N44))*100*F44)</f>
        <v/>
      </c>
      <c r="P44" s="119" t="str">
        <f aca="false">IF(OR(C44="",F44=""),"",(MAX(I44-G44,K44-M44)-((H44-J44)+(L44-N44)))*100*F44)</f>
        <v/>
      </c>
      <c r="Q44" s="68"/>
      <c r="R44" s="113"/>
      <c r="S44" s="118"/>
      <c r="T44" s="120"/>
    </row>
    <row r="45" customFormat="false" ht="15" hidden="false" customHeight="true" outlineLevel="0" collapsed="false">
      <c r="A45" s="73" t="str">
        <f aca="false">IF(C45="","",ROW()-29)</f>
        <v/>
      </c>
      <c r="B45" s="121"/>
      <c r="C45" s="78"/>
      <c r="D45" s="121"/>
      <c r="E45" s="73" t="str">
        <f aca="false">IF(OR(B45="",D45=""),"",D45-B45)</f>
        <v/>
      </c>
      <c r="F45" s="122"/>
      <c r="G45" s="123"/>
      <c r="H45" s="124"/>
      <c r="I45" s="123"/>
      <c r="J45" s="125"/>
      <c r="K45" s="123"/>
      <c r="L45" s="124"/>
      <c r="M45" s="123"/>
      <c r="N45" s="125"/>
      <c r="O45" s="126" t="str">
        <f aca="false">IF(OR(C45="",F45=""),"",((H45-J45)+(L45-N45))*100*F45)</f>
        <v/>
      </c>
      <c r="P45" s="127" t="str">
        <f aca="false">IF(OR(C45="",F45=""),"",(MAX(I45-G45,K45-M45)-((H45-J45)+(L45-N45)))*100*F45)</f>
        <v/>
      </c>
      <c r="Q45" s="78"/>
      <c r="R45" s="121"/>
      <c r="S45" s="126"/>
      <c r="T45" s="128"/>
    </row>
    <row r="46" customFormat="false" ht="15" hidden="false" customHeight="true" outlineLevel="0" collapsed="false">
      <c r="A46" s="44" t="str">
        <f aca="false">IF(C46="","",ROW()-29)</f>
        <v/>
      </c>
      <c r="B46" s="113"/>
      <c r="C46" s="68"/>
      <c r="D46" s="113"/>
      <c r="E46" s="44" t="str">
        <f aca="false">IF(OR(B46="",D46=""),"",D46-B46)</f>
        <v/>
      </c>
      <c r="F46" s="114"/>
      <c r="G46" s="115"/>
      <c r="H46" s="116"/>
      <c r="I46" s="115"/>
      <c r="J46" s="117"/>
      <c r="K46" s="115"/>
      <c r="L46" s="116"/>
      <c r="M46" s="115"/>
      <c r="N46" s="117"/>
      <c r="O46" s="118" t="str">
        <f aca="false">IF(OR(C46="",F46=""),"",((H46-J46)+(L46-N46))*100*F46)</f>
        <v/>
      </c>
      <c r="P46" s="119" t="str">
        <f aca="false">IF(OR(C46="",F46=""),"",(MAX(I46-G46,K46-M46)-((H46-J46)+(L46-N46)))*100*F46)</f>
        <v/>
      </c>
      <c r="Q46" s="68"/>
      <c r="R46" s="113"/>
      <c r="S46" s="118"/>
      <c r="T46" s="120"/>
    </row>
    <row r="47" customFormat="false" ht="15" hidden="false" customHeight="true" outlineLevel="0" collapsed="false">
      <c r="A47" s="73" t="str">
        <f aca="false">IF(C47="","",ROW()-29)</f>
        <v/>
      </c>
      <c r="B47" s="121"/>
      <c r="C47" s="78"/>
      <c r="D47" s="121"/>
      <c r="E47" s="73" t="str">
        <f aca="false">IF(OR(B47="",D47=""),"",D47-B47)</f>
        <v/>
      </c>
      <c r="F47" s="122"/>
      <c r="G47" s="123"/>
      <c r="H47" s="124"/>
      <c r="I47" s="123"/>
      <c r="J47" s="125"/>
      <c r="K47" s="123"/>
      <c r="L47" s="124"/>
      <c r="M47" s="123"/>
      <c r="N47" s="125"/>
      <c r="O47" s="126" t="str">
        <f aca="false">IF(OR(C47="",F47=""),"",((H47-J47)+(L47-N47))*100*F47)</f>
        <v/>
      </c>
      <c r="P47" s="127" t="str">
        <f aca="false">IF(OR(C47="",F47=""),"",(MAX(I47-G47,K47-M47)-((H47-J47)+(L47-N47)))*100*F47)</f>
        <v/>
      </c>
      <c r="Q47" s="78"/>
      <c r="R47" s="121"/>
      <c r="S47" s="126"/>
      <c r="T47" s="128"/>
    </row>
    <row r="48" customFormat="false" ht="15" hidden="false" customHeight="true" outlineLevel="0" collapsed="false">
      <c r="A48" s="44" t="str">
        <f aca="false">IF(C48="","",ROW()-29)</f>
        <v/>
      </c>
      <c r="B48" s="113"/>
      <c r="C48" s="68"/>
      <c r="D48" s="113"/>
      <c r="E48" s="44" t="str">
        <f aca="false">IF(OR(B48="",D48=""),"",D48-B48)</f>
        <v/>
      </c>
      <c r="F48" s="114"/>
      <c r="G48" s="115"/>
      <c r="H48" s="116"/>
      <c r="I48" s="115"/>
      <c r="J48" s="117"/>
      <c r="K48" s="115"/>
      <c r="L48" s="116"/>
      <c r="M48" s="115"/>
      <c r="N48" s="117"/>
      <c r="O48" s="118" t="str">
        <f aca="false">IF(OR(C48="",F48=""),"",((H48-J48)+(L48-N48))*100*F48)</f>
        <v/>
      </c>
      <c r="P48" s="119" t="str">
        <f aca="false">IF(OR(C48="",F48=""),"",(MAX(I48-G48,K48-M48)-((H48-J48)+(L48-N48)))*100*F48)</f>
        <v/>
      </c>
      <c r="Q48" s="68"/>
      <c r="R48" s="113"/>
      <c r="S48" s="118"/>
      <c r="T48" s="120"/>
    </row>
    <row r="49" customFormat="false" ht="15" hidden="false" customHeight="true" outlineLevel="0" collapsed="false">
      <c r="A49" s="73" t="str">
        <f aca="false">IF(C49="","",ROW()-29)</f>
        <v/>
      </c>
      <c r="B49" s="121"/>
      <c r="C49" s="78"/>
      <c r="D49" s="121"/>
      <c r="E49" s="73" t="str">
        <f aca="false">IF(OR(B49="",D49=""),"",D49-B49)</f>
        <v/>
      </c>
      <c r="F49" s="122"/>
      <c r="G49" s="123"/>
      <c r="H49" s="124"/>
      <c r="I49" s="123"/>
      <c r="J49" s="125"/>
      <c r="K49" s="123"/>
      <c r="L49" s="124"/>
      <c r="M49" s="123"/>
      <c r="N49" s="125"/>
      <c r="O49" s="126" t="str">
        <f aca="false">IF(OR(C49="",F49=""),"",((H49-J49)+(L49-N49))*100*F49)</f>
        <v/>
      </c>
      <c r="P49" s="127" t="str">
        <f aca="false">IF(OR(C49="",F49=""),"",(MAX(I49-G49,K49-M49)-((H49-J49)+(L49-N49)))*100*F49)</f>
        <v/>
      </c>
      <c r="Q49" s="78"/>
      <c r="R49" s="121"/>
      <c r="S49" s="126"/>
      <c r="T49" s="128"/>
    </row>
    <row r="50" customFormat="false" ht="15" hidden="false" customHeight="true" outlineLevel="0" collapsed="false">
      <c r="A50" s="44" t="str">
        <f aca="false">IF(C50="","",ROW()-29)</f>
        <v/>
      </c>
      <c r="B50" s="113"/>
      <c r="C50" s="68"/>
      <c r="D50" s="113"/>
      <c r="E50" s="44" t="str">
        <f aca="false">IF(OR(B50="",D50=""),"",D50-B50)</f>
        <v/>
      </c>
      <c r="F50" s="114"/>
      <c r="G50" s="115"/>
      <c r="H50" s="116"/>
      <c r="I50" s="115"/>
      <c r="J50" s="117"/>
      <c r="K50" s="115"/>
      <c r="L50" s="116"/>
      <c r="M50" s="115"/>
      <c r="N50" s="117"/>
      <c r="O50" s="118" t="str">
        <f aca="false">IF(OR(C50="",F50=""),"",((H50-J50)+(L50-N50))*100*F50)</f>
        <v/>
      </c>
      <c r="P50" s="119" t="str">
        <f aca="false">IF(OR(C50="",F50=""),"",(MAX(I50-G50,K50-M50)-((H50-J50)+(L50-N50)))*100*F50)</f>
        <v/>
      </c>
      <c r="Q50" s="68"/>
      <c r="R50" s="113"/>
      <c r="S50" s="118"/>
      <c r="T50" s="120"/>
    </row>
    <row r="51" customFormat="false" ht="15" hidden="false" customHeight="true" outlineLevel="0" collapsed="false">
      <c r="A51" s="73" t="str">
        <f aca="false">IF(C51="","",ROW()-29)</f>
        <v/>
      </c>
      <c r="B51" s="121"/>
      <c r="C51" s="78"/>
      <c r="D51" s="121"/>
      <c r="E51" s="73" t="str">
        <f aca="false">IF(OR(B51="",D51=""),"",D51-B51)</f>
        <v/>
      </c>
      <c r="F51" s="122"/>
      <c r="G51" s="123"/>
      <c r="H51" s="124"/>
      <c r="I51" s="123"/>
      <c r="J51" s="125"/>
      <c r="K51" s="123"/>
      <c r="L51" s="124"/>
      <c r="M51" s="123"/>
      <c r="N51" s="125"/>
      <c r="O51" s="126" t="str">
        <f aca="false">IF(OR(C51="",F51=""),"",((H51-J51)+(L51-N51))*100*F51)</f>
        <v/>
      </c>
      <c r="P51" s="127" t="str">
        <f aca="false">IF(OR(C51="",F51=""),"",(MAX(I51-G51,K51-M51)-((H51-J51)+(L51-N51)))*100*F51)</f>
        <v/>
      </c>
      <c r="Q51" s="78"/>
      <c r="R51" s="121"/>
      <c r="S51" s="126"/>
      <c r="T51" s="128"/>
    </row>
    <row r="52" customFormat="false" ht="15" hidden="false" customHeight="true" outlineLevel="0" collapsed="false">
      <c r="A52" s="44" t="str">
        <f aca="false">IF(C52="","",ROW()-29)</f>
        <v/>
      </c>
      <c r="B52" s="113"/>
      <c r="C52" s="68"/>
      <c r="D52" s="113"/>
      <c r="E52" s="44" t="str">
        <f aca="false">IF(OR(B52="",D52=""),"",D52-B52)</f>
        <v/>
      </c>
      <c r="F52" s="114"/>
      <c r="G52" s="115"/>
      <c r="H52" s="116"/>
      <c r="I52" s="115"/>
      <c r="J52" s="117"/>
      <c r="K52" s="115"/>
      <c r="L52" s="116"/>
      <c r="M52" s="115"/>
      <c r="N52" s="117"/>
      <c r="O52" s="118" t="str">
        <f aca="false">IF(OR(C52="",F52=""),"",((H52-J52)+(L52-N52))*100*F52)</f>
        <v/>
      </c>
      <c r="P52" s="119" t="str">
        <f aca="false">IF(OR(C52="",F52=""),"",(MAX(I52-G52,K52-M52)-((H52-J52)+(L52-N52)))*100*F52)</f>
        <v/>
      </c>
      <c r="Q52" s="68"/>
      <c r="R52" s="113"/>
      <c r="S52" s="118"/>
      <c r="T52" s="120"/>
    </row>
    <row r="53" customFormat="false" ht="15" hidden="false" customHeight="true" outlineLevel="0" collapsed="false">
      <c r="A53" s="73" t="str">
        <f aca="false">IF(C53="","",ROW()-29)</f>
        <v/>
      </c>
      <c r="B53" s="121"/>
      <c r="C53" s="78"/>
      <c r="D53" s="121"/>
      <c r="E53" s="73" t="str">
        <f aca="false">IF(OR(B53="",D53=""),"",D53-B53)</f>
        <v/>
      </c>
      <c r="F53" s="122"/>
      <c r="G53" s="123"/>
      <c r="H53" s="124"/>
      <c r="I53" s="123"/>
      <c r="J53" s="125"/>
      <c r="K53" s="123"/>
      <c r="L53" s="124"/>
      <c r="M53" s="123"/>
      <c r="N53" s="125"/>
      <c r="O53" s="126" t="str">
        <f aca="false">IF(OR(C53="",F53=""),"",((H53-J53)+(L53-N53))*100*F53)</f>
        <v/>
      </c>
      <c r="P53" s="127" t="str">
        <f aca="false">IF(OR(C53="",F53=""),"",(MAX(I53-G53,K53-M53)-((H53-J53)+(L53-N53)))*100*F53)</f>
        <v/>
      </c>
      <c r="Q53" s="78"/>
      <c r="R53" s="121"/>
      <c r="S53" s="126"/>
      <c r="T53" s="128"/>
    </row>
    <row r="54" customFormat="false" ht="15" hidden="false" customHeight="true" outlineLevel="0" collapsed="false">
      <c r="A54" s="44" t="str">
        <f aca="false">IF(C54="","",ROW()-29)</f>
        <v/>
      </c>
      <c r="B54" s="113"/>
      <c r="C54" s="68"/>
      <c r="D54" s="113"/>
      <c r="E54" s="44" t="str">
        <f aca="false">IF(OR(B54="",D54=""),"",D54-B54)</f>
        <v/>
      </c>
      <c r="F54" s="114"/>
      <c r="G54" s="115"/>
      <c r="H54" s="116"/>
      <c r="I54" s="115"/>
      <c r="J54" s="117"/>
      <c r="K54" s="115"/>
      <c r="L54" s="116"/>
      <c r="M54" s="115"/>
      <c r="N54" s="117"/>
      <c r="O54" s="118" t="str">
        <f aca="false">IF(OR(C54="",F54=""),"",((H54-J54)+(L54-N54))*100*F54)</f>
        <v/>
      </c>
      <c r="P54" s="119" t="str">
        <f aca="false">IF(OR(C54="",F54=""),"",(MAX(I54-G54,K54-M54)-((H54-J54)+(L54-N54)))*100*F54)</f>
        <v/>
      </c>
      <c r="Q54" s="68"/>
      <c r="R54" s="113"/>
      <c r="S54" s="118"/>
      <c r="T54" s="120"/>
    </row>
    <row r="55" customFormat="false" ht="15" hidden="false" customHeight="true" outlineLevel="0" collapsed="false">
      <c r="A55" s="73" t="str">
        <f aca="false">IF(C55="","",ROW()-29)</f>
        <v/>
      </c>
      <c r="B55" s="121"/>
      <c r="C55" s="78"/>
      <c r="D55" s="121"/>
      <c r="E55" s="73" t="str">
        <f aca="false">IF(OR(B55="",D55=""),"",D55-B55)</f>
        <v/>
      </c>
      <c r="F55" s="122"/>
      <c r="G55" s="123"/>
      <c r="H55" s="124"/>
      <c r="I55" s="123"/>
      <c r="J55" s="125"/>
      <c r="K55" s="123"/>
      <c r="L55" s="124"/>
      <c r="M55" s="123"/>
      <c r="N55" s="125"/>
      <c r="O55" s="126" t="str">
        <f aca="false">IF(OR(C55="",F55=""),"",((H55-J55)+(L55-N55))*100*F55)</f>
        <v/>
      </c>
      <c r="P55" s="127" t="str">
        <f aca="false">IF(OR(C55="",F55=""),"",(MAX(I55-G55,K55-M55)-((H55-J55)+(L55-N55)))*100*F55)</f>
        <v/>
      </c>
      <c r="Q55" s="78"/>
      <c r="R55" s="121"/>
      <c r="S55" s="126"/>
      <c r="T55" s="128"/>
    </row>
    <row r="56" customFormat="false" ht="15" hidden="false" customHeight="true" outlineLevel="0" collapsed="false">
      <c r="A56" s="44" t="str">
        <f aca="false">IF(C56="","",ROW()-29)</f>
        <v/>
      </c>
      <c r="B56" s="113"/>
      <c r="C56" s="68"/>
      <c r="D56" s="113"/>
      <c r="E56" s="44" t="str">
        <f aca="false">IF(OR(B56="",D56=""),"",D56-B56)</f>
        <v/>
      </c>
      <c r="F56" s="114"/>
      <c r="G56" s="115"/>
      <c r="H56" s="116"/>
      <c r="I56" s="115"/>
      <c r="J56" s="117"/>
      <c r="K56" s="115"/>
      <c r="L56" s="116"/>
      <c r="M56" s="115"/>
      <c r="N56" s="117"/>
      <c r="O56" s="118" t="str">
        <f aca="false">IF(OR(C56="",F56=""),"",((H56-J56)+(L56-N56))*100*F56)</f>
        <v/>
      </c>
      <c r="P56" s="119" t="str">
        <f aca="false">IF(OR(C56="",F56=""),"",(MAX(I56-G56,K56-M56)-((H56-J56)+(L56-N56)))*100*F56)</f>
        <v/>
      </c>
      <c r="Q56" s="68"/>
      <c r="R56" s="113"/>
      <c r="S56" s="118"/>
      <c r="T56" s="120"/>
    </row>
    <row r="57" customFormat="false" ht="15" hidden="false" customHeight="true" outlineLevel="0" collapsed="false">
      <c r="A57" s="73" t="str">
        <f aca="false">IF(C57="","",ROW()-29)</f>
        <v/>
      </c>
      <c r="B57" s="121"/>
      <c r="C57" s="78"/>
      <c r="D57" s="121"/>
      <c r="E57" s="73" t="str">
        <f aca="false">IF(OR(B57="",D57=""),"",D57-B57)</f>
        <v/>
      </c>
      <c r="F57" s="122"/>
      <c r="G57" s="123"/>
      <c r="H57" s="124"/>
      <c r="I57" s="123"/>
      <c r="J57" s="125"/>
      <c r="K57" s="123"/>
      <c r="L57" s="124"/>
      <c r="M57" s="123"/>
      <c r="N57" s="125"/>
      <c r="O57" s="126" t="str">
        <f aca="false">IF(OR(C57="",F57=""),"",((H57-J57)+(L57-N57))*100*F57)</f>
        <v/>
      </c>
      <c r="P57" s="127" t="str">
        <f aca="false">IF(OR(C57="",F57=""),"",(MAX(I57-G57,K57-M57)-((H57-J57)+(L57-N57)))*100*F57)</f>
        <v/>
      </c>
      <c r="Q57" s="78"/>
      <c r="R57" s="121"/>
      <c r="S57" s="126"/>
      <c r="T57" s="128"/>
    </row>
    <row r="58" customFormat="false" ht="15" hidden="false" customHeight="true" outlineLevel="0" collapsed="false">
      <c r="A58" s="44" t="str">
        <f aca="false">IF(C58="","",ROW()-29)</f>
        <v/>
      </c>
      <c r="B58" s="113"/>
      <c r="C58" s="68"/>
      <c r="D58" s="113"/>
      <c r="E58" s="44" t="str">
        <f aca="false">IF(OR(B58="",D58=""),"",D58-B58)</f>
        <v/>
      </c>
      <c r="F58" s="114"/>
      <c r="G58" s="115"/>
      <c r="H58" s="116"/>
      <c r="I58" s="115"/>
      <c r="J58" s="117"/>
      <c r="K58" s="115"/>
      <c r="L58" s="116"/>
      <c r="M58" s="115"/>
      <c r="N58" s="117"/>
      <c r="O58" s="118" t="str">
        <f aca="false">IF(OR(C58="",F58=""),"",((H58-J58)+(L58-N58))*100*F58)</f>
        <v/>
      </c>
      <c r="P58" s="119" t="str">
        <f aca="false">IF(OR(C58="",F58=""),"",(MAX(I58-G58,K58-M58)-((H58-J58)+(L58-N58)))*100*F58)</f>
        <v/>
      </c>
      <c r="Q58" s="68"/>
      <c r="R58" s="113"/>
      <c r="S58" s="118"/>
      <c r="T58" s="120"/>
    </row>
    <row r="59" customFormat="false" ht="15" hidden="false" customHeight="true" outlineLevel="0" collapsed="false">
      <c r="A59" s="73" t="str">
        <f aca="false">IF(C59="","",ROW()-29)</f>
        <v/>
      </c>
      <c r="B59" s="121"/>
      <c r="C59" s="78"/>
      <c r="D59" s="121"/>
      <c r="E59" s="73" t="str">
        <f aca="false">IF(OR(B59="",D59=""),"",D59-B59)</f>
        <v/>
      </c>
      <c r="F59" s="122"/>
      <c r="G59" s="123"/>
      <c r="H59" s="124"/>
      <c r="I59" s="123"/>
      <c r="J59" s="125"/>
      <c r="K59" s="123"/>
      <c r="L59" s="124"/>
      <c r="M59" s="123"/>
      <c r="N59" s="125"/>
      <c r="O59" s="126" t="str">
        <f aca="false">IF(OR(C59="",F59=""),"",((H59-J59)+(L59-N59))*100*F59)</f>
        <v/>
      </c>
      <c r="P59" s="127" t="str">
        <f aca="false">IF(OR(C59="",F59=""),"",(MAX(I59-G59,K59-M59)-((H59-J59)+(L59-N59)))*100*F59)</f>
        <v/>
      </c>
      <c r="Q59" s="78"/>
      <c r="R59" s="121"/>
      <c r="S59" s="126"/>
      <c r="T59" s="128"/>
    </row>
    <row r="60" customFormat="false" ht="15" hidden="false" customHeight="true" outlineLevel="0" collapsed="false">
      <c r="A60" s="44" t="str">
        <f aca="false">IF(C60="","",ROW()-29)</f>
        <v/>
      </c>
      <c r="B60" s="113"/>
      <c r="C60" s="68"/>
      <c r="D60" s="113"/>
      <c r="E60" s="44" t="str">
        <f aca="false">IF(OR(B60="",D60=""),"",D60-B60)</f>
        <v/>
      </c>
      <c r="F60" s="114"/>
      <c r="G60" s="115"/>
      <c r="H60" s="116"/>
      <c r="I60" s="115"/>
      <c r="J60" s="117"/>
      <c r="K60" s="115"/>
      <c r="L60" s="116"/>
      <c r="M60" s="115"/>
      <c r="N60" s="117"/>
      <c r="O60" s="118" t="str">
        <f aca="false">IF(OR(C60="",F60=""),"",((H60-J60)+(L60-N60))*100*F60)</f>
        <v/>
      </c>
      <c r="P60" s="119" t="str">
        <f aca="false">IF(OR(C60="",F60=""),"",(MAX(I60-G60,K60-M60)-((H60-J60)+(L60-N60)))*100*F60)</f>
        <v/>
      </c>
      <c r="Q60" s="68"/>
      <c r="R60" s="113"/>
      <c r="S60" s="118"/>
      <c r="T60" s="120"/>
    </row>
    <row r="61" customFormat="false" ht="15" hidden="false" customHeight="true" outlineLevel="0" collapsed="false">
      <c r="A61" s="73" t="str">
        <f aca="false">IF(C61="","",ROW()-29)</f>
        <v/>
      </c>
      <c r="B61" s="121"/>
      <c r="C61" s="78"/>
      <c r="D61" s="121"/>
      <c r="E61" s="73" t="str">
        <f aca="false">IF(OR(B61="",D61=""),"",D61-B61)</f>
        <v/>
      </c>
      <c r="F61" s="122"/>
      <c r="G61" s="123"/>
      <c r="H61" s="124"/>
      <c r="I61" s="123"/>
      <c r="J61" s="125"/>
      <c r="K61" s="123"/>
      <c r="L61" s="124"/>
      <c r="M61" s="123"/>
      <c r="N61" s="125"/>
      <c r="O61" s="126" t="str">
        <f aca="false">IF(OR(C61="",F61=""),"",((H61-J61)+(L61-N61))*100*F61)</f>
        <v/>
      </c>
      <c r="P61" s="127" t="str">
        <f aca="false">IF(OR(C61="",F61=""),"",(MAX(I61-G61,K61-M61)-((H61-J61)+(L61-N61)))*100*F61)</f>
        <v/>
      </c>
      <c r="Q61" s="78"/>
      <c r="R61" s="121"/>
      <c r="S61" s="126"/>
      <c r="T61" s="128"/>
    </row>
    <row r="62" customFormat="false" ht="15" hidden="false" customHeight="true" outlineLevel="0" collapsed="false">
      <c r="A62" s="44" t="str">
        <f aca="false">IF(C62="","",ROW()-29)</f>
        <v/>
      </c>
      <c r="B62" s="113"/>
      <c r="C62" s="68"/>
      <c r="D62" s="113"/>
      <c r="E62" s="44" t="str">
        <f aca="false">IF(OR(B62="",D62=""),"",D62-B62)</f>
        <v/>
      </c>
      <c r="F62" s="114"/>
      <c r="G62" s="115"/>
      <c r="H62" s="116"/>
      <c r="I62" s="115"/>
      <c r="J62" s="117"/>
      <c r="K62" s="115"/>
      <c r="L62" s="116"/>
      <c r="M62" s="115"/>
      <c r="N62" s="117"/>
      <c r="O62" s="118" t="str">
        <f aca="false">IF(OR(C62="",F62=""),"",((H62-J62)+(L62-N62))*100*F62)</f>
        <v/>
      </c>
      <c r="P62" s="119" t="str">
        <f aca="false">IF(OR(C62="",F62=""),"",(MAX(I62-G62,K62-M62)-((H62-J62)+(L62-N62)))*100*F62)</f>
        <v/>
      </c>
      <c r="Q62" s="68"/>
      <c r="R62" s="113"/>
      <c r="S62" s="118"/>
      <c r="T62" s="120"/>
    </row>
    <row r="63" customFormat="false" ht="15" hidden="false" customHeight="true" outlineLevel="0" collapsed="false">
      <c r="A63" s="73" t="str">
        <f aca="false">IF(C63="","",ROW()-29)</f>
        <v/>
      </c>
      <c r="B63" s="121"/>
      <c r="C63" s="78"/>
      <c r="D63" s="121"/>
      <c r="E63" s="73" t="str">
        <f aca="false">IF(OR(B63="",D63=""),"",D63-B63)</f>
        <v/>
      </c>
      <c r="F63" s="122"/>
      <c r="G63" s="123"/>
      <c r="H63" s="124"/>
      <c r="I63" s="123"/>
      <c r="J63" s="125"/>
      <c r="K63" s="123"/>
      <c r="L63" s="124"/>
      <c r="M63" s="123"/>
      <c r="N63" s="125"/>
      <c r="O63" s="126" t="str">
        <f aca="false">IF(OR(C63="",F63=""),"",((H63-J63)+(L63-N63))*100*F63)</f>
        <v/>
      </c>
      <c r="P63" s="127" t="str">
        <f aca="false">IF(OR(C63="",F63=""),"",(MAX(I63-G63,K63-M63)-((H63-J63)+(L63-N63)))*100*F63)</f>
        <v/>
      </c>
      <c r="Q63" s="78"/>
      <c r="R63" s="121"/>
      <c r="S63" s="126"/>
      <c r="T63" s="128"/>
    </row>
    <row r="64" customFormat="false" ht="15" hidden="false" customHeight="true" outlineLevel="0" collapsed="false">
      <c r="A64" s="44" t="str">
        <f aca="false">IF(C64="","",ROW()-29)</f>
        <v/>
      </c>
      <c r="B64" s="113"/>
      <c r="C64" s="68"/>
      <c r="D64" s="113"/>
      <c r="E64" s="44" t="str">
        <f aca="false">IF(OR(B64="",D64=""),"",D64-B64)</f>
        <v/>
      </c>
      <c r="F64" s="114"/>
      <c r="G64" s="115"/>
      <c r="H64" s="116"/>
      <c r="I64" s="115"/>
      <c r="J64" s="117"/>
      <c r="K64" s="115"/>
      <c r="L64" s="116"/>
      <c r="M64" s="115"/>
      <c r="N64" s="117"/>
      <c r="O64" s="118" t="str">
        <f aca="false">IF(OR(C64="",F64=""),"",((H64-J64)+(L64-N64))*100*F64)</f>
        <v/>
      </c>
      <c r="P64" s="119" t="str">
        <f aca="false">IF(OR(C64="",F64=""),"",(MAX(I64-G64,K64-M64)-((H64-J64)+(L64-N64)))*100*F64)</f>
        <v/>
      </c>
      <c r="Q64" s="68"/>
      <c r="R64" s="113"/>
      <c r="S64" s="118"/>
      <c r="T64" s="120"/>
    </row>
    <row r="65" customFormat="false" ht="15" hidden="false" customHeight="true" outlineLevel="0" collapsed="false">
      <c r="A65" s="73" t="str">
        <f aca="false">IF(C65="","",ROW()-29)</f>
        <v/>
      </c>
      <c r="B65" s="121"/>
      <c r="C65" s="78"/>
      <c r="D65" s="121"/>
      <c r="E65" s="73" t="str">
        <f aca="false">IF(OR(B65="",D65=""),"",D65-B65)</f>
        <v/>
      </c>
      <c r="F65" s="122"/>
      <c r="G65" s="123"/>
      <c r="H65" s="124"/>
      <c r="I65" s="123"/>
      <c r="J65" s="125"/>
      <c r="K65" s="123"/>
      <c r="L65" s="124"/>
      <c r="M65" s="123"/>
      <c r="N65" s="125"/>
      <c r="O65" s="126" t="str">
        <f aca="false">IF(OR(C65="",F65=""),"",((H65-J65)+(L65-N65))*100*F65)</f>
        <v/>
      </c>
      <c r="P65" s="127" t="str">
        <f aca="false">IF(OR(C65="",F65=""),"",(MAX(I65-G65,K65-M65)-((H65-J65)+(L65-N65)))*100*F65)</f>
        <v/>
      </c>
      <c r="Q65" s="78"/>
      <c r="R65" s="121"/>
      <c r="S65" s="126"/>
      <c r="T65" s="128"/>
    </row>
    <row r="66" customFormat="false" ht="15" hidden="false" customHeight="true" outlineLevel="0" collapsed="false">
      <c r="A66" s="44" t="str">
        <f aca="false">IF(C66="","",ROW()-29)</f>
        <v/>
      </c>
      <c r="B66" s="113"/>
      <c r="C66" s="68"/>
      <c r="D66" s="113"/>
      <c r="E66" s="44" t="str">
        <f aca="false">IF(OR(B66="",D66=""),"",D66-B66)</f>
        <v/>
      </c>
      <c r="F66" s="114"/>
      <c r="G66" s="115"/>
      <c r="H66" s="116"/>
      <c r="I66" s="115"/>
      <c r="J66" s="117"/>
      <c r="K66" s="115"/>
      <c r="L66" s="116"/>
      <c r="M66" s="115"/>
      <c r="N66" s="117"/>
      <c r="O66" s="118" t="str">
        <f aca="false">IF(OR(C66="",F66=""),"",((H66-J66)+(L66-N66))*100*F66)</f>
        <v/>
      </c>
      <c r="P66" s="119" t="str">
        <f aca="false">IF(OR(C66="",F66=""),"",(MAX(I66-G66,K66-M66)-((H66-J66)+(L66-N66)))*100*F66)</f>
        <v/>
      </c>
      <c r="Q66" s="68"/>
      <c r="R66" s="113"/>
      <c r="S66" s="118"/>
      <c r="T66" s="120"/>
    </row>
    <row r="67" customFormat="false" ht="15" hidden="false" customHeight="true" outlineLevel="0" collapsed="false">
      <c r="A67" s="73" t="str">
        <f aca="false">IF(C67="","",ROW()-29)</f>
        <v/>
      </c>
      <c r="B67" s="121"/>
      <c r="C67" s="78"/>
      <c r="D67" s="121"/>
      <c r="E67" s="73" t="str">
        <f aca="false">IF(OR(B67="",D67=""),"",D67-B67)</f>
        <v/>
      </c>
      <c r="F67" s="122"/>
      <c r="G67" s="123"/>
      <c r="H67" s="124"/>
      <c r="I67" s="123"/>
      <c r="J67" s="125"/>
      <c r="K67" s="123"/>
      <c r="L67" s="124"/>
      <c r="M67" s="123"/>
      <c r="N67" s="125"/>
      <c r="O67" s="126" t="str">
        <f aca="false">IF(OR(C67="",F67=""),"",((H67-J67)+(L67-N67))*100*F67)</f>
        <v/>
      </c>
      <c r="P67" s="127" t="str">
        <f aca="false">IF(OR(C67="",F67=""),"",(MAX(I67-G67,K67-M67)-((H67-J67)+(L67-N67)))*100*F67)</f>
        <v/>
      </c>
      <c r="Q67" s="78"/>
      <c r="R67" s="121"/>
      <c r="S67" s="126"/>
      <c r="T67" s="128"/>
    </row>
    <row r="68" customFormat="false" ht="15" hidden="false" customHeight="true" outlineLevel="0" collapsed="false">
      <c r="A68" s="44" t="str">
        <f aca="false">IF(C68="","",ROW()-29)</f>
        <v/>
      </c>
      <c r="B68" s="113"/>
      <c r="C68" s="68"/>
      <c r="D68" s="113"/>
      <c r="E68" s="44" t="str">
        <f aca="false">IF(OR(B68="",D68=""),"",D68-B68)</f>
        <v/>
      </c>
      <c r="F68" s="114"/>
      <c r="G68" s="115"/>
      <c r="H68" s="116"/>
      <c r="I68" s="115"/>
      <c r="J68" s="117"/>
      <c r="K68" s="115"/>
      <c r="L68" s="116"/>
      <c r="M68" s="115"/>
      <c r="N68" s="117"/>
      <c r="O68" s="118" t="str">
        <f aca="false">IF(OR(C68="",F68=""),"",((H68-J68)+(L68-N68))*100*F68)</f>
        <v/>
      </c>
      <c r="P68" s="119" t="str">
        <f aca="false">IF(OR(C68="",F68=""),"",(MAX(I68-G68,K68-M68)-((H68-J68)+(L68-N68)))*100*F68)</f>
        <v/>
      </c>
      <c r="Q68" s="68"/>
      <c r="R68" s="113"/>
      <c r="S68" s="118"/>
      <c r="T68" s="120"/>
    </row>
    <row r="69" customFormat="false" ht="15" hidden="false" customHeight="true" outlineLevel="0" collapsed="false">
      <c r="A69" s="73" t="str">
        <f aca="false">IF(C69="","",ROW()-29)</f>
        <v/>
      </c>
      <c r="B69" s="121"/>
      <c r="C69" s="78"/>
      <c r="D69" s="121"/>
      <c r="E69" s="73" t="str">
        <f aca="false">IF(OR(B69="",D69=""),"",D69-B69)</f>
        <v/>
      </c>
      <c r="F69" s="122"/>
      <c r="G69" s="123"/>
      <c r="H69" s="124"/>
      <c r="I69" s="123"/>
      <c r="J69" s="125"/>
      <c r="K69" s="123"/>
      <c r="L69" s="124"/>
      <c r="M69" s="123"/>
      <c r="N69" s="125"/>
      <c r="O69" s="126" t="str">
        <f aca="false">IF(OR(C69="",F69=""),"",((H69-J69)+(L69-N69))*100*F69)</f>
        <v/>
      </c>
      <c r="P69" s="127" t="str">
        <f aca="false">IF(OR(C69="",F69=""),"",(MAX(I69-G69,K69-M69)-((H69-J69)+(L69-N69)))*100*F69)</f>
        <v/>
      </c>
      <c r="Q69" s="78"/>
      <c r="R69" s="121"/>
      <c r="S69" s="126"/>
      <c r="T69" s="128"/>
    </row>
    <row r="70" customFormat="false" ht="15" hidden="false" customHeight="true" outlineLevel="0" collapsed="false">
      <c r="A70" s="44" t="str">
        <f aca="false">IF(C70="","",ROW()-29)</f>
        <v/>
      </c>
      <c r="B70" s="113"/>
      <c r="C70" s="68"/>
      <c r="D70" s="113"/>
      <c r="E70" s="44" t="str">
        <f aca="false">IF(OR(B70="",D70=""),"",D70-B70)</f>
        <v/>
      </c>
      <c r="F70" s="114"/>
      <c r="G70" s="115"/>
      <c r="H70" s="116"/>
      <c r="I70" s="115"/>
      <c r="J70" s="117"/>
      <c r="K70" s="115"/>
      <c r="L70" s="116"/>
      <c r="M70" s="115"/>
      <c r="N70" s="117"/>
      <c r="O70" s="118" t="str">
        <f aca="false">IF(OR(C70="",F70=""),"",((H70-J70)+(L70-N70))*100*F70)</f>
        <v/>
      </c>
      <c r="P70" s="119" t="str">
        <f aca="false">IF(OR(C70="",F70=""),"",(MAX(I70-G70,K70-M70)-((H70-J70)+(L70-N70)))*100*F70)</f>
        <v/>
      </c>
      <c r="Q70" s="68"/>
      <c r="R70" s="113"/>
      <c r="S70" s="118"/>
      <c r="T70" s="120"/>
    </row>
    <row r="71" customFormat="false" ht="15" hidden="false" customHeight="true" outlineLevel="0" collapsed="false">
      <c r="A71" s="73" t="str">
        <f aca="false">IF(C71="","",ROW()-29)</f>
        <v/>
      </c>
      <c r="B71" s="121"/>
      <c r="C71" s="78"/>
      <c r="D71" s="121"/>
      <c r="E71" s="73" t="str">
        <f aca="false">IF(OR(B71="",D71=""),"",D71-B71)</f>
        <v/>
      </c>
      <c r="F71" s="122"/>
      <c r="G71" s="123"/>
      <c r="H71" s="124"/>
      <c r="I71" s="123"/>
      <c r="J71" s="125"/>
      <c r="K71" s="123"/>
      <c r="L71" s="124"/>
      <c r="M71" s="123"/>
      <c r="N71" s="125"/>
      <c r="O71" s="126" t="str">
        <f aca="false">IF(OR(C71="",F71=""),"",((H71-J71)+(L71-N71))*100*F71)</f>
        <v/>
      </c>
      <c r="P71" s="127" t="str">
        <f aca="false">IF(OR(C71="",F71=""),"",(MAX(I71-G71,K71-M71)-((H71-J71)+(L71-N71)))*100*F71)</f>
        <v/>
      </c>
      <c r="Q71" s="78"/>
      <c r="R71" s="121"/>
      <c r="S71" s="126"/>
      <c r="T71" s="128"/>
    </row>
    <row r="72" customFormat="false" ht="15" hidden="false" customHeight="true" outlineLevel="0" collapsed="false">
      <c r="A72" s="44" t="str">
        <f aca="false">IF(C72="","",ROW()-29)</f>
        <v/>
      </c>
      <c r="B72" s="113"/>
      <c r="C72" s="68"/>
      <c r="D72" s="113"/>
      <c r="E72" s="44" t="str">
        <f aca="false">IF(OR(B72="",D72=""),"",D72-B72)</f>
        <v/>
      </c>
      <c r="F72" s="114"/>
      <c r="G72" s="115"/>
      <c r="H72" s="116"/>
      <c r="I72" s="115"/>
      <c r="J72" s="117"/>
      <c r="K72" s="115"/>
      <c r="L72" s="116"/>
      <c r="M72" s="115"/>
      <c r="N72" s="117"/>
      <c r="O72" s="118" t="str">
        <f aca="false">IF(OR(C72="",F72=""),"",((H72-J72)+(L72-N72))*100*F72)</f>
        <v/>
      </c>
      <c r="P72" s="119" t="str">
        <f aca="false">IF(OR(C72="",F72=""),"",(MAX(I72-G72,K72-M72)-((H72-J72)+(L72-N72)))*100*F72)</f>
        <v/>
      </c>
      <c r="Q72" s="68"/>
      <c r="R72" s="113"/>
      <c r="S72" s="118"/>
      <c r="T72" s="120"/>
    </row>
    <row r="73" customFormat="false" ht="15" hidden="false" customHeight="true" outlineLevel="0" collapsed="false">
      <c r="A73" s="73" t="str">
        <f aca="false">IF(C73="","",ROW()-29)</f>
        <v/>
      </c>
      <c r="B73" s="121"/>
      <c r="C73" s="78"/>
      <c r="D73" s="121"/>
      <c r="E73" s="73" t="str">
        <f aca="false">IF(OR(B73="",D73=""),"",D73-B73)</f>
        <v/>
      </c>
      <c r="F73" s="122"/>
      <c r="G73" s="123"/>
      <c r="H73" s="124"/>
      <c r="I73" s="123"/>
      <c r="J73" s="125"/>
      <c r="K73" s="123"/>
      <c r="L73" s="124"/>
      <c r="M73" s="123"/>
      <c r="N73" s="125"/>
      <c r="O73" s="126" t="str">
        <f aca="false">IF(OR(C73="",F73=""),"",((H73-J73)+(L73-N73))*100*F73)</f>
        <v/>
      </c>
      <c r="P73" s="127" t="str">
        <f aca="false">IF(OR(C73="",F73=""),"",(MAX(I73-G73,K73-M73)-((H73-J73)+(L73-N73)))*100*F73)</f>
        <v/>
      </c>
      <c r="Q73" s="78"/>
      <c r="R73" s="121"/>
      <c r="S73" s="126"/>
      <c r="T73" s="128"/>
    </row>
    <row r="74" customFormat="false" ht="15" hidden="false" customHeight="true" outlineLevel="0" collapsed="false">
      <c r="A74" s="44" t="str">
        <f aca="false">IF(C74="","",ROW()-29)</f>
        <v/>
      </c>
      <c r="B74" s="113"/>
      <c r="C74" s="68"/>
      <c r="D74" s="113"/>
      <c r="E74" s="44" t="str">
        <f aca="false">IF(OR(B74="",D74=""),"",D74-B74)</f>
        <v/>
      </c>
      <c r="F74" s="114"/>
      <c r="G74" s="115"/>
      <c r="H74" s="116"/>
      <c r="I74" s="115"/>
      <c r="J74" s="117"/>
      <c r="K74" s="115"/>
      <c r="L74" s="116"/>
      <c r="M74" s="115"/>
      <c r="N74" s="117"/>
      <c r="O74" s="118" t="str">
        <f aca="false">IF(OR(C74="",F74=""),"",((H74-J74)+(L74-N74))*100*F74)</f>
        <v/>
      </c>
      <c r="P74" s="119" t="str">
        <f aca="false">IF(OR(C74="",F74=""),"",(MAX(I74-G74,K74-M74)-((H74-J74)+(L74-N74)))*100*F74)</f>
        <v/>
      </c>
      <c r="Q74" s="68"/>
      <c r="R74" s="113"/>
      <c r="S74" s="118"/>
      <c r="T74" s="120"/>
    </row>
    <row r="75" customFormat="false" ht="15" hidden="false" customHeight="true" outlineLevel="0" collapsed="false">
      <c r="A75" s="73" t="str">
        <f aca="false">IF(C75="","",ROW()-29)</f>
        <v/>
      </c>
      <c r="B75" s="121"/>
      <c r="C75" s="78"/>
      <c r="D75" s="121"/>
      <c r="E75" s="73" t="str">
        <f aca="false">IF(OR(B75="",D75=""),"",D75-B75)</f>
        <v/>
      </c>
      <c r="F75" s="122"/>
      <c r="G75" s="123"/>
      <c r="H75" s="124"/>
      <c r="I75" s="123"/>
      <c r="J75" s="125"/>
      <c r="K75" s="123"/>
      <c r="L75" s="124"/>
      <c r="M75" s="123"/>
      <c r="N75" s="125"/>
      <c r="O75" s="126" t="str">
        <f aca="false">IF(OR(C75="",F75=""),"",((H75-J75)+(L75-N75))*100*F75)</f>
        <v/>
      </c>
      <c r="P75" s="127" t="str">
        <f aca="false">IF(OR(C75="",F75=""),"",(MAX(I75-G75,K75-M75)-((H75-J75)+(L75-N75)))*100*F75)</f>
        <v/>
      </c>
      <c r="Q75" s="78"/>
      <c r="R75" s="121"/>
      <c r="S75" s="126"/>
      <c r="T75" s="128"/>
    </row>
    <row r="76" customFormat="false" ht="15" hidden="false" customHeight="true" outlineLevel="0" collapsed="false">
      <c r="A76" s="44" t="str">
        <f aca="false">IF(C76="","",ROW()-29)</f>
        <v/>
      </c>
      <c r="B76" s="113"/>
      <c r="C76" s="68"/>
      <c r="D76" s="113"/>
      <c r="E76" s="44" t="str">
        <f aca="false">IF(OR(B76="",D76=""),"",D76-B76)</f>
        <v/>
      </c>
      <c r="F76" s="114"/>
      <c r="G76" s="115"/>
      <c r="H76" s="116"/>
      <c r="I76" s="115"/>
      <c r="J76" s="117"/>
      <c r="K76" s="115"/>
      <c r="L76" s="116"/>
      <c r="M76" s="115"/>
      <c r="N76" s="117"/>
      <c r="O76" s="118" t="str">
        <f aca="false">IF(OR(C76="",F76=""),"",((H76-J76)+(L76-N76))*100*F76)</f>
        <v/>
      </c>
      <c r="P76" s="119" t="str">
        <f aca="false">IF(OR(C76="",F76=""),"",(MAX(I76-G76,K76-M76)-((H76-J76)+(L76-N76)))*100*F76)</f>
        <v/>
      </c>
      <c r="Q76" s="68"/>
      <c r="R76" s="113"/>
      <c r="S76" s="118"/>
      <c r="T76" s="120"/>
    </row>
    <row r="77" customFormat="false" ht="15" hidden="false" customHeight="true" outlineLevel="0" collapsed="false">
      <c r="A77" s="73" t="str">
        <f aca="false">IF(C77="","",ROW()-29)</f>
        <v/>
      </c>
      <c r="B77" s="121"/>
      <c r="C77" s="78"/>
      <c r="D77" s="121"/>
      <c r="E77" s="73" t="str">
        <f aca="false">IF(OR(B77="",D77=""),"",D77-B77)</f>
        <v/>
      </c>
      <c r="F77" s="122"/>
      <c r="G77" s="123"/>
      <c r="H77" s="124"/>
      <c r="I77" s="123"/>
      <c r="J77" s="125"/>
      <c r="K77" s="123"/>
      <c r="L77" s="124"/>
      <c r="M77" s="123"/>
      <c r="N77" s="125"/>
      <c r="O77" s="126" t="str">
        <f aca="false">IF(OR(C77="",F77=""),"",((H77-J77)+(L77-N77))*100*F77)</f>
        <v/>
      </c>
      <c r="P77" s="127" t="str">
        <f aca="false">IF(OR(C77="",F77=""),"",(MAX(I77-G77,K77-M77)-((H77-J77)+(L77-N77)))*100*F77)</f>
        <v/>
      </c>
      <c r="Q77" s="78"/>
      <c r="R77" s="121"/>
      <c r="S77" s="126"/>
      <c r="T77" s="128"/>
    </row>
    <row r="78" customFormat="false" ht="15" hidden="false" customHeight="true" outlineLevel="0" collapsed="false">
      <c r="A78" s="44" t="str">
        <f aca="false">IF(C78="","",ROW()-29)</f>
        <v/>
      </c>
      <c r="B78" s="113"/>
      <c r="C78" s="68"/>
      <c r="D78" s="113"/>
      <c r="E78" s="44" t="str">
        <f aca="false">IF(OR(B78="",D78=""),"",D78-B78)</f>
        <v/>
      </c>
      <c r="F78" s="114"/>
      <c r="G78" s="115"/>
      <c r="H78" s="116"/>
      <c r="I78" s="115"/>
      <c r="J78" s="117"/>
      <c r="K78" s="115"/>
      <c r="L78" s="116"/>
      <c r="M78" s="115"/>
      <c r="N78" s="117"/>
      <c r="O78" s="118" t="str">
        <f aca="false">IF(OR(C78="",F78=""),"",((H78-J78)+(L78-N78))*100*F78)</f>
        <v/>
      </c>
      <c r="P78" s="119" t="str">
        <f aca="false">IF(OR(C78="",F78=""),"",(MAX(I78-G78,K78-M78)-((H78-J78)+(L78-N78)))*100*F78)</f>
        <v/>
      </c>
      <c r="Q78" s="68"/>
      <c r="R78" s="113"/>
      <c r="S78" s="118"/>
      <c r="T78" s="120"/>
    </row>
    <row r="79" customFormat="false" ht="15" hidden="false" customHeight="true" outlineLevel="0" collapsed="false">
      <c r="A79" s="73" t="str">
        <f aca="false">IF(C79="","",ROW()-29)</f>
        <v/>
      </c>
      <c r="B79" s="121"/>
      <c r="C79" s="78"/>
      <c r="D79" s="121"/>
      <c r="E79" s="73" t="str">
        <f aca="false">IF(OR(B79="",D79=""),"",D79-B79)</f>
        <v/>
      </c>
      <c r="F79" s="122"/>
      <c r="G79" s="123"/>
      <c r="H79" s="124"/>
      <c r="I79" s="123"/>
      <c r="J79" s="125"/>
      <c r="K79" s="123"/>
      <c r="L79" s="124"/>
      <c r="M79" s="123"/>
      <c r="N79" s="125"/>
      <c r="O79" s="126" t="str">
        <f aca="false">IF(OR(C79="",F79=""),"",((H79-J79)+(L79-N79))*100*F79)</f>
        <v/>
      </c>
      <c r="P79" s="127" t="str">
        <f aca="false">IF(OR(C79="",F79=""),"",(MAX(I79-G79,K79-M79)-((H79-J79)+(L79-N79)))*100*F79)</f>
        <v/>
      </c>
      <c r="Q79" s="78"/>
      <c r="R79" s="121"/>
      <c r="S79" s="126"/>
      <c r="T79" s="128"/>
    </row>
    <row r="80" customFormat="false" ht="15" hidden="false" customHeight="true" outlineLevel="0" collapsed="false">
      <c r="A80" s="44" t="str">
        <f aca="false">IF(C80="","",ROW()-29)</f>
        <v/>
      </c>
      <c r="B80" s="113"/>
      <c r="C80" s="68"/>
      <c r="D80" s="113"/>
      <c r="E80" s="44" t="str">
        <f aca="false">IF(OR(B80="",D80=""),"",D80-B80)</f>
        <v/>
      </c>
      <c r="F80" s="114"/>
      <c r="G80" s="115"/>
      <c r="H80" s="116"/>
      <c r="I80" s="115"/>
      <c r="J80" s="117"/>
      <c r="K80" s="115"/>
      <c r="L80" s="116"/>
      <c r="M80" s="115"/>
      <c r="N80" s="117"/>
      <c r="O80" s="118" t="str">
        <f aca="false">IF(OR(C80="",F80=""),"",((H80-J80)+(L80-N80))*100*F80)</f>
        <v/>
      </c>
      <c r="P80" s="119" t="str">
        <f aca="false">IF(OR(C80="",F80=""),"",(MAX(I80-G80,K80-M80)-((H80-J80)+(L80-N80)))*100*F80)</f>
        <v/>
      </c>
      <c r="Q80" s="68"/>
      <c r="R80" s="113"/>
      <c r="S80" s="118"/>
      <c r="T80" s="120"/>
    </row>
    <row r="81" customFormat="false" ht="15" hidden="false" customHeight="true" outlineLevel="0" collapsed="false">
      <c r="A81" s="73" t="str">
        <f aca="false">IF(C81="","",ROW()-29)</f>
        <v/>
      </c>
      <c r="B81" s="121"/>
      <c r="C81" s="78"/>
      <c r="D81" s="121"/>
      <c r="E81" s="73" t="str">
        <f aca="false">IF(OR(B81="",D81=""),"",D81-B81)</f>
        <v/>
      </c>
      <c r="F81" s="122"/>
      <c r="G81" s="123"/>
      <c r="H81" s="124"/>
      <c r="I81" s="123"/>
      <c r="J81" s="125"/>
      <c r="K81" s="123"/>
      <c r="L81" s="124"/>
      <c r="M81" s="123"/>
      <c r="N81" s="125"/>
      <c r="O81" s="126" t="str">
        <f aca="false">IF(OR(C81="",F81=""),"",((H81-J81)+(L81-N81))*100*F81)</f>
        <v/>
      </c>
      <c r="P81" s="127" t="str">
        <f aca="false">IF(OR(C81="",F81=""),"",(MAX(I81-G81,K81-M81)-((H81-J81)+(L81-N81)))*100*F81)</f>
        <v/>
      </c>
      <c r="Q81" s="78"/>
      <c r="R81" s="121"/>
      <c r="S81" s="126"/>
      <c r="T81" s="128"/>
    </row>
    <row r="82" customFormat="false" ht="15" hidden="false" customHeight="true" outlineLevel="0" collapsed="false">
      <c r="A82" s="44" t="str">
        <f aca="false">IF(C82="","",ROW()-29)</f>
        <v/>
      </c>
      <c r="B82" s="113"/>
      <c r="C82" s="68"/>
      <c r="D82" s="113"/>
      <c r="E82" s="44" t="str">
        <f aca="false">IF(OR(B82="",D82=""),"",D82-B82)</f>
        <v/>
      </c>
      <c r="F82" s="114"/>
      <c r="G82" s="115"/>
      <c r="H82" s="116"/>
      <c r="I82" s="115"/>
      <c r="J82" s="117"/>
      <c r="K82" s="115"/>
      <c r="L82" s="116"/>
      <c r="M82" s="115"/>
      <c r="N82" s="117"/>
      <c r="O82" s="118" t="str">
        <f aca="false">IF(OR(C82="",F82=""),"",((H82-J82)+(L82-N82))*100*F82)</f>
        <v/>
      </c>
      <c r="P82" s="119" t="str">
        <f aca="false">IF(OR(C82="",F82=""),"",(MAX(I82-G82,K82-M82)-((H82-J82)+(L82-N82)))*100*F82)</f>
        <v/>
      </c>
      <c r="Q82" s="68"/>
      <c r="R82" s="113"/>
      <c r="S82" s="118"/>
      <c r="T82" s="120"/>
    </row>
    <row r="83" customFormat="false" ht="15" hidden="false" customHeight="true" outlineLevel="0" collapsed="false">
      <c r="A83" s="73" t="str">
        <f aca="false">IF(C83="","",ROW()-29)</f>
        <v/>
      </c>
      <c r="B83" s="121"/>
      <c r="C83" s="78"/>
      <c r="D83" s="121"/>
      <c r="E83" s="73" t="str">
        <f aca="false">IF(OR(B83="",D83=""),"",D83-B83)</f>
        <v/>
      </c>
      <c r="F83" s="122"/>
      <c r="G83" s="123"/>
      <c r="H83" s="124"/>
      <c r="I83" s="123"/>
      <c r="J83" s="125"/>
      <c r="K83" s="123"/>
      <c r="L83" s="124"/>
      <c r="M83" s="123"/>
      <c r="N83" s="125"/>
      <c r="O83" s="126" t="str">
        <f aca="false">IF(OR(C83="",F83=""),"",((H83-J83)+(L83-N83))*100*F83)</f>
        <v/>
      </c>
      <c r="P83" s="127" t="str">
        <f aca="false">IF(OR(C83="",F83=""),"",(MAX(I83-G83,K83-M83)-((H83-J83)+(L83-N83)))*100*F83)</f>
        <v/>
      </c>
      <c r="Q83" s="78"/>
      <c r="R83" s="121"/>
      <c r="S83" s="126"/>
      <c r="T83" s="128"/>
    </row>
    <row r="84" customFormat="false" ht="15" hidden="false" customHeight="true" outlineLevel="0" collapsed="false">
      <c r="A84" s="44" t="str">
        <f aca="false">IF(C84="","",ROW()-29)</f>
        <v/>
      </c>
      <c r="B84" s="113"/>
      <c r="C84" s="68"/>
      <c r="D84" s="113"/>
      <c r="E84" s="44" t="str">
        <f aca="false">IF(OR(B84="",D84=""),"",D84-B84)</f>
        <v/>
      </c>
      <c r="F84" s="114"/>
      <c r="G84" s="115"/>
      <c r="H84" s="116"/>
      <c r="I84" s="115"/>
      <c r="J84" s="117"/>
      <c r="K84" s="115"/>
      <c r="L84" s="116"/>
      <c r="M84" s="115"/>
      <c r="N84" s="117"/>
      <c r="O84" s="118" t="str">
        <f aca="false">IF(OR(C84="",F84=""),"",((H84-J84)+(L84-N84))*100*F84)</f>
        <v/>
      </c>
      <c r="P84" s="119" t="str">
        <f aca="false">IF(OR(C84="",F84=""),"",(MAX(I84-G84,K84-M84)-((H84-J84)+(L84-N84)))*100*F84)</f>
        <v/>
      </c>
      <c r="Q84" s="68"/>
      <c r="R84" s="113"/>
      <c r="S84" s="118"/>
      <c r="T84" s="120"/>
    </row>
    <row r="85" customFormat="false" ht="15" hidden="false" customHeight="true" outlineLevel="0" collapsed="false">
      <c r="A85" s="73" t="str">
        <f aca="false">IF(C85="","",ROW()-29)</f>
        <v/>
      </c>
      <c r="B85" s="121"/>
      <c r="C85" s="78"/>
      <c r="D85" s="121"/>
      <c r="E85" s="73" t="str">
        <f aca="false">IF(OR(B85="",D85=""),"",D85-B85)</f>
        <v/>
      </c>
      <c r="F85" s="122"/>
      <c r="G85" s="123"/>
      <c r="H85" s="124"/>
      <c r="I85" s="123"/>
      <c r="J85" s="125"/>
      <c r="K85" s="123"/>
      <c r="L85" s="124"/>
      <c r="M85" s="123"/>
      <c r="N85" s="125"/>
      <c r="O85" s="126" t="str">
        <f aca="false">IF(OR(C85="",F85=""),"",((H85-J85)+(L85-N85))*100*F85)</f>
        <v/>
      </c>
      <c r="P85" s="127" t="str">
        <f aca="false">IF(OR(C85="",F85=""),"",(MAX(I85-G85,K85-M85)-((H85-J85)+(L85-N85)))*100*F85)</f>
        <v/>
      </c>
      <c r="Q85" s="78"/>
      <c r="R85" s="121"/>
      <c r="S85" s="126"/>
      <c r="T85" s="128"/>
    </row>
    <row r="86" customFormat="false" ht="15" hidden="false" customHeight="true" outlineLevel="0" collapsed="false">
      <c r="A86" s="44" t="str">
        <f aca="false">IF(C86="","",ROW()-29)</f>
        <v/>
      </c>
      <c r="B86" s="113"/>
      <c r="C86" s="68"/>
      <c r="D86" s="113"/>
      <c r="E86" s="44" t="str">
        <f aca="false">IF(OR(B86="",D86=""),"",D86-B86)</f>
        <v/>
      </c>
      <c r="F86" s="114"/>
      <c r="G86" s="115"/>
      <c r="H86" s="116"/>
      <c r="I86" s="115"/>
      <c r="J86" s="117"/>
      <c r="K86" s="115"/>
      <c r="L86" s="116"/>
      <c r="M86" s="115"/>
      <c r="N86" s="117"/>
      <c r="O86" s="118" t="str">
        <f aca="false">IF(OR(C86="",F86=""),"",((H86-J86)+(L86-N86))*100*F86)</f>
        <v/>
      </c>
      <c r="P86" s="119" t="str">
        <f aca="false">IF(OR(C86="",F86=""),"",(MAX(I86-G86,K86-M86)-((H86-J86)+(L86-N86)))*100*F86)</f>
        <v/>
      </c>
      <c r="Q86" s="68"/>
      <c r="R86" s="113"/>
      <c r="S86" s="118"/>
      <c r="T86" s="120"/>
    </row>
    <row r="87" customFormat="false" ht="15" hidden="false" customHeight="true" outlineLevel="0" collapsed="false">
      <c r="A87" s="73" t="str">
        <f aca="false">IF(C87="","",ROW()-29)</f>
        <v/>
      </c>
      <c r="B87" s="121"/>
      <c r="C87" s="78"/>
      <c r="D87" s="121"/>
      <c r="E87" s="73" t="str">
        <f aca="false">IF(OR(B87="",D87=""),"",D87-B87)</f>
        <v/>
      </c>
      <c r="F87" s="122"/>
      <c r="G87" s="123"/>
      <c r="H87" s="124"/>
      <c r="I87" s="123"/>
      <c r="J87" s="125"/>
      <c r="K87" s="123"/>
      <c r="L87" s="124"/>
      <c r="M87" s="123"/>
      <c r="N87" s="125"/>
      <c r="O87" s="126" t="str">
        <f aca="false">IF(OR(C87="",F87=""),"",((H87-J87)+(L87-N87))*100*F87)</f>
        <v/>
      </c>
      <c r="P87" s="127" t="str">
        <f aca="false">IF(OR(C87="",F87=""),"",(MAX(I87-G87,K87-M87)-((H87-J87)+(L87-N87)))*100*F87)</f>
        <v/>
      </c>
      <c r="Q87" s="78"/>
      <c r="R87" s="121"/>
      <c r="S87" s="126"/>
      <c r="T87" s="128"/>
    </row>
    <row r="88" customFormat="false" ht="15" hidden="false" customHeight="true" outlineLevel="0" collapsed="false">
      <c r="A88" s="44" t="str">
        <f aca="false">IF(C88="","",ROW()-29)</f>
        <v/>
      </c>
      <c r="B88" s="113"/>
      <c r="C88" s="68"/>
      <c r="D88" s="113"/>
      <c r="E88" s="44" t="str">
        <f aca="false">IF(OR(B88="",D88=""),"",D88-B88)</f>
        <v/>
      </c>
      <c r="F88" s="114"/>
      <c r="G88" s="115"/>
      <c r="H88" s="116"/>
      <c r="I88" s="115"/>
      <c r="J88" s="117"/>
      <c r="K88" s="115"/>
      <c r="L88" s="116"/>
      <c r="M88" s="115"/>
      <c r="N88" s="117"/>
      <c r="O88" s="118" t="str">
        <f aca="false">IF(OR(C88="",F88=""),"",((H88-J88)+(L88-N88))*100*F88)</f>
        <v/>
      </c>
      <c r="P88" s="119" t="str">
        <f aca="false">IF(OR(C88="",F88=""),"",(MAX(I88-G88,K88-M88)-((H88-J88)+(L88-N88)))*100*F88)</f>
        <v/>
      </c>
      <c r="Q88" s="68"/>
      <c r="R88" s="113"/>
      <c r="S88" s="118"/>
      <c r="T88" s="120"/>
    </row>
    <row r="89" customFormat="false" ht="15" hidden="false" customHeight="true" outlineLevel="0" collapsed="false">
      <c r="A89" s="73" t="str">
        <f aca="false">IF(C89="","",ROW()-29)</f>
        <v/>
      </c>
      <c r="B89" s="121"/>
      <c r="C89" s="78"/>
      <c r="D89" s="121"/>
      <c r="E89" s="73" t="str">
        <f aca="false">IF(OR(B89="",D89=""),"",D89-B89)</f>
        <v/>
      </c>
      <c r="F89" s="122"/>
      <c r="G89" s="123"/>
      <c r="H89" s="124"/>
      <c r="I89" s="123"/>
      <c r="J89" s="125"/>
      <c r="K89" s="123"/>
      <c r="L89" s="124"/>
      <c r="M89" s="123"/>
      <c r="N89" s="125"/>
      <c r="O89" s="126" t="str">
        <f aca="false">IF(OR(C89="",F89=""),"",((H89-J89)+(L89-N89))*100*F89)</f>
        <v/>
      </c>
      <c r="P89" s="127" t="str">
        <f aca="false">IF(OR(C89="",F89=""),"",(MAX(I89-G89,K89-M89)-((H89-J89)+(L89-N89)))*100*F89)</f>
        <v/>
      </c>
      <c r="Q89" s="78"/>
      <c r="R89" s="121"/>
      <c r="S89" s="126"/>
      <c r="T89" s="128"/>
    </row>
    <row r="90" customFormat="false" ht="15" hidden="false" customHeight="true" outlineLevel="0" collapsed="false">
      <c r="A90" s="44" t="str">
        <f aca="false">IF(C90="","",ROW()-29)</f>
        <v/>
      </c>
      <c r="B90" s="113"/>
      <c r="C90" s="68"/>
      <c r="D90" s="113"/>
      <c r="E90" s="44" t="str">
        <f aca="false">IF(OR(B90="",D90=""),"",D90-B90)</f>
        <v/>
      </c>
      <c r="F90" s="114"/>
      <c r="G90" s="115"/>
      <c r="H90" s="116"/>
      <c r="I90" s="115"/>
      <c r="J90" s="117"/>
      <c r="K90" s="115"/>
      <c r="L90" s="116"/>
      <c r="M90" s="115"/>
      <c r="N90" s="117"/>
      <c r="O90" s="118" t="str">
        <f aca="false">IF(OR(C90="",F90=""),"",((H90-J90)+(L90-N90))*100*F90)</f>
        <v/>
      </c>
      <c r="P90" s="119" t="str">
        <f aca="false">IF(OR(C90="",F90=""),"",(MAX(I90-G90,K90-M90)-((H90-J90)+(L90-N90)))*100*F90)</f>
        <v/>
      </c>
      <c r="Q90" s="68"/>
      <c r="R90" s="113"/>
      <c r="S90" s="118"/>
      <c r="T90" s="120"/>
    </row>
    <row r="91" customFormat="false" ht="15" hidden="false" customHeight="true" outlineLevel="0" collapsed="false">
      <c r="A91" s="73" t="str">
        <f aca="false">IF(C91="","",ROW()-29)</f>
        <v/>
      </c>
      <c r="B91" s="121"/>
      <c r="C91" s="78"/>
      <c r="D91" s="121"/>
      <c r="E91" s="73" t="str">
        <f aca="false">IF(OR(B91="",D91=""),"",D91-B91)</f>
        <v/>
      </c>
      <c r="F91" s="122"/>
      <c r="G91" s="123"/>
      <c r="H91" s="124"/>
      <c r="I91" s="123"/>
      <c r="J91" s="125"/>
      <c r="K91" s="123"/>
      <c r="L91" s="124"/>
      <c r="M91" s="123"/>
      <c r="N91" s="125"/>
      <c r="O91" s="126" t="str">
        <f aca="false">IF(OR(C91="",F91=""),"",((H91-J91)+(L91-N91))*100*F91)</f>
        <v/>
      </c>
      <c r="P91" s="127" t="str">
        <f aca="false">IF(OR(C91="",F91=""),"",(MAX(I91-G91,K91-M91)-((H91-J91)+(L91-N91)))*100*F91)</f>
        <v/>
      </c>
      <c r="Q91" s="78"/>
      <c r="R91" s="121"/>
      <c r="S91" s="126"/>
      <c r="T91" s="128"/>
    </row>
    <row r="92" customFormat="false" ht="15" hidden="false" customHeight="true" outlineLevel="0" collapsed="false">
      <c r="A92" s="44" t="str">
        <f aca="false">IF(C92="","",ROW()-29)</f>
        <v/>
      </c>
      <c r="B92" s="113"/>
      <c r="C92" s="68"/>
      <c r="D92" s="113"/>
      <c r="E92" s="44" t="str">
        <f aca="false">IF(OR(B92="",D92=""),"",D92-B92)</f>
        <v/>
      </c>
      <c r="F92" s="114"/>
      <c r="G92" s="115"/>
      <c r="H92" s="116"/>
      <c r="I92" s="115"/>
      <c r="J92" s="117"/>
      <c r="K92" s="115"/>
      <c r="L92" s="116"/>
      <c r="M92" s="115"/>
      <c r="N92" s="117"/>
      <c r="O92" s="118" t="str">
        <f aca="false">IF(OR(C92="",F92=""),"",((H92-J92)+(L92-N92))*100*F92)</f>
        <v/>
      </c>
      <c r="P92" s="119" t="str">
        <f aca="false">IF(OR(C92="",F92=""),"",(MAX(I92-G92,K92-M92)-((H92-J92)+(L92-N92)))*100*F92)</f>
        <v/>
      </c>
      <c r="Q92" s="68"/>
      <c r="R92" s="113"/>
      <c r="S92" s="118"/>
      <c r="T92" s="120"/>
    </row>
    <row r="93" customFormat="false" ht="15" hidden="false" customHeight="true" outlineLevel="0" collapsed="false">
      <c r="A93" s="73" t="str">
        <f aca="false">IF(C93="","",ROW()-29)</f>
        <v/>
      </c>
      <c r="B93" s="121"/>
      <c r="C93" s="78"/>
      <c r="D93" s="121"/>
      <c r="E93" s="73" t="str">
        <f aca="false">IF(OR(B93="",D93=""),"",D93-B93)</f>
        <v/>
      </c>
      <c r="F93" s="122"/>
      <c r="G93" s="123"/>
      <c r="H93" s="124"/>
      <c r="I93" s="123"/>
      <c r="J93" s="125"/>
      <c r="K93" s="123"/>
      <c r="L93" s="124"/>
      <c r="M93" s="123"/>
      <c r="N93" s="125"/>
      <c r="O93" s="126" t="str">
        <f aca="false">IF(OR(C93="",F93=""),"",((H93-J93)+(L93-N93))*100*F93)</f>
        <v/>
      </c>
      <c r="P93" s="127" t="str">
        <f aca="false">IF(OR(C93="",F93=""),"",(MAX(I93-G93,K93-M93)-((H93-J93)+(L93-N93)))*100*F93)</f>
        <v/>
      </c>
      <c r="Q93" s="78"/>
      <c r="R93" s="121"/>
      <c r="S93" s="126"/>
      <c r="T93" s="128"/>
    </row>
    <row r="94" customFormat="false" ht="15" hidden="false" customHeight="true" outlineLevel="0" collapsed="false">
      <c r="A94" s="44" t="str">
        <f aca="false">IF(C94="","",ROW()-29)</f>
        <v/>
      </c>
      <c r="B94" s="113"/>
      <c r="C94" s="68"/>
      <c r="D94" s="113"/>
      <c r="E94" s="44" t="str">
        <f aca="false">IF(OR(B94="",D94=""),"",D94-B94)</f>
        <v/>
      </c>
      <c r="F94" s="114"/>
      <c r="G94" s="115"/>
      <c r="H94" s="116"/>
      <c r="I94" s="115"/>
      <c r="J94" s="117"/>
      <c r="K94" s="115"/>
      <c r="L94" s="116"/>
      <c r="M94" s="115"/>
      <c r="N94" s="117"/>
      <c r="O94" s="118" t="str">
        <f aca="false">IF(OR(C94="",F94=""),"",((H94-J94)+(L94-N94))*100*F94)</f>
        <v/>
      </c>
      <c r="P94" s="119" t="str">
        <f aca="false">IF(OR(C94="",F94=""),"",(MAX(I94-G94,K94-M94)-((H94-J94)+(L94-N94)))*100*F94)</f>
        <v/>
      </c>
      <c r="Q94" s="68"/>
      <c r="R94" s="113"/>
      <c r="S94" s="118"/>
      <c r="T94" s="120"/>
    </row>
    <row r="95" customFormat="false" ht="15" hidden="false" customHeight="true" outlineLevel="0" collapsed="false">
      <c r="A95" s="73" t="str">
        <f aca="false">IF(C95="","",ROW()-29)</f>
        <v/>
      </c>
      <c r="B95" s="121"/>
      <c r="C95" s="78"/>
      <c r="D95" s="121"/>
      <c r="E95" s="73" t="str">
        <f aca="false">IF(OR(B95="",D95=""),"",D95-B95)</f>
        <v/>
      </c>
      <c r="F95" s="122"/>
      <c r="G95" s="123"/>
      <c r="H95" s="124"/>
      <c r="I95" s="123"/>
      <c r="J95" s="125"/>
      <c r="K95" s="123"/>
      <c r="L95" s="124"/>
      <c r="M95" s="123"/>
      <c r="N95" s="125"/>
      <c r="O95" s="126" t="str">
        <f aca="false">IF(OR(C95="",F95=""),"",((H95-J95)+(L95-N95))*100*F95)</f>
        <v/>
      </c>
      <c r="P95" s="127" t="str">
        <f aca="false">IF(OR(C95="",F95=""),"",(MAX(I95-G95,K95-M95)-((H95-J95)+(L95-N95)))*100*F95)</f>
        <v/>
      </c>
      <c r="Q95" s="78"/>
      <c r="R95" s="121"/>
      <c r="S95" s="126"/>
      <c r="T95" s="128"/>
    </row>
    <row r="96" customFormat="false" ht="15" hidden="false" customHeight="true" outlineLevel="0" collapsed="false">
      <c r="A96" s="44" t="str">
        <f aca="false">IF(C96="","",ROW()-29)</f>
        <v/>
      </c>
      <c r="B96" s="113"/>
      <c r="C96" s="68"/>
      <c r="D96" s="113"/>
      <c r="E96" s="44" t="str">
        <f aca="false">IF(OR(B96="",D96=""),"",D96-B96)</f>
        <v/>
      </c>
      <c r="F96" s="114"/>
      <c r="G96" s="115"/>
      <c r="H96" s="116"/>
      <c r="I96" s="115"/>
      <c r="J96" s="117"/>
      <c r="K96" s="115"/>
      <c r="L96" s="116"/>
      <c r="M96" s="115"/>
      <c r="N96" s="117"/>
      <c r="O96" s="118" t="str">
        <f aca="false">IF(OR(C96="",F96=""),"",((H96-J96)+(L96-N96))*100*F96)</f>
        <v/>
      </c>
      <c r="P96" s="119" t="str">
        <f aca="false">IF(OR(C96="",F96=""),"",(MAX(I96-G96,K96-M96)-((H96-J96)+(L96-N96)))*100*F96)</f>
        <v/>
      </c>
      <c r="Q96" s="68"/>
      <c r="R96" s="113"/>
      <c r="S96" s="118"/>
      <c r="T96" s="120"/>
    </row>
    <row r="97" customFormat="false" ht="15" hidden="false" customHeight="true" outlineLevel="0" collapsed="false">
      <c r="A97" s="73" t="str">
        <f aca="false">IF(C97="","",ROW()-29)</f>
        <v/>
      </c>
      <c r="B97" s="121"/>
      <c r="C97" s="78"/>
      <c r="D97" s="121"/>
      <c r="E97" s="73" t="str">
        <f aca="false">IF(OR(B97="",D97=""),"",D97-B97)</f>
        <v/>
      </c>
      <c r="F97" s="122"/>
      <c r="G97" s="123"/>
      <c r="H97" s="124"/>
      <c r="I97" s="123"/>
      <c r="J97" s="125"/>
      <c r="K97" s="123"/>
      <c r="L97" s="124"/>
      <c r="M97" s="123"/>
      <c r="N97" s="125"/>
      <c r="O97" s="126" t="str">
        <f aca="false">IF(OR(C97="",F97=""),"",((H97-J97)+(L97-N97))*100*F97)</f>
        <v/>
      </c>
      <c r="P97" s="127" t="str">
        <f aca="false">IF(OR(C97="",F97=""),"",(MAX(I97-G97,K97-M97)-((H97-J97)+(L97-N97)))*100*F97)</f>
        <v/>
      </c>
      <c r="Q97" s="78"/>
      <c r="R97" s="121"/>
      <c r="S97" s="126"/>
      <c r="T97" s="128"/>
    </row>
    <row r="98" customFormat="false" ht="15" hidden="false" customHeight="true" outlineLevel="0" collapsed="false">
      <c r="A98" s="44" t="str">
        <f aca="false">IF(C98="","",ROW()-29)</f>
        <v/>
      </c>
      <c r="B98" s="113"/>
      <c r="C98" s="68"/>
      <c r="D98" s="113"/>
      <c r="E98" s="44" t="str">
        <f aca="false">IF(OR(B98="",D98=""),"",D98-B98)</f>
        <v/>
      </c>
      <c r="F98" s="114"/>
      <c r="G98" s="115"/>
      <c r="H98" s="116"/>
      <c r="I98" s="115"/>
      <c r="J98" s="117"/>
      <c r="K98" s="115"/>
      <c r="L98" s="116"/>
      <c r="M98" s="115"/>
      <c r="N98" s="117"/>
      <c r="O98" s="118" t="str">
        <f aca="false">IF(OR(C98="",F98=""),"",((H98-J98)+(L98-N98))*100*F98)</f>
        <v/>
      </c>
      <c r="P98" s="119" t="str">
        <f aca="false">IF(OR(C98="",F98=""),"",(MAX(I98-G98,K98-M98)-((H98-J98)+(L98-N98)))*100*F98)</f>
        <v/>
      </c>
      <c r="Q98" s="68"/>
      <c r="R98" s="113"/>
      <c r="S98" s="118"/>
      <c r="T98" s="120"/>
    </row>
    <row r="99" customFormat="false" ht="15" hidden="false" customHeight="true" outlineLevel="0" collapsed="false">
      <c r="A99" s="73" t="str">
        <f aca="false">IF(C99="","",ROW()-29)</f>
        <v/>
      </c>
      <c r="B99" s="121"/>
      <c r="C99" s="78"/>
      <c r="D99" s="121"/>
      <c r="E99" s="73" t="str">
        <f aca="false">IF(OR(B99="",D99=""),"",D99-B99)</f>
        <v/>
      </c>
      <c r="F99" s="122"/>
      <c r="G99" s="123"/>
      <c r="H99" s="124"/>
      <c r="I99" s="123"/>
      <c r="J99" s="125"/>
      <c r="K99" s="123"/>
      <c r="L99" s="124"/>
      <c r="M99" s="123"/>
      <c r="N99" s="125"/>
      <c r="O99" s="126" t="str">
        <f aca="false">IF(OR(C99="",F99=""),"",((H99-J99)+(L99-N99))*100*F99)</f>
        <v/>
      </c>
      <c r="P99" s="127" t="str">
        <f aca="false">IF(OR(C99="",F99=""),"",(MAX(I99-G99,K99-M99)-((H99-J99)+(L99-N99)))*100*F99)</f>
        <v/>
      </c>
      <c r="Q99" s="78"/>
      <c r="R99" s="121"/>
      <c r="S99" s="126"/>
      <c r="T99" s="128"/>
    </row>
    <row r="100" customFormat="false" ht="15" hidden="false" customHeight="true" outlineLevel="0" collapsed="false">
      <c r="A100" s="44" t="str">
        <f aca="false">IF(C100="","",ROW()-29)</f>
        <v/>
      </c>
      <c r="B100" s="113"/>
      <c r="C100" s="68"/>
      <c r="D100" s="113"/>
      <c r="E100" s="44" t="str">
        <f aca="false">IF(OR(B100="",D100=""),"",D100-B100)</f>
        <v/>
      </c>
      <c r="F100" s="114"/>
      <c r="G100" s="115"/>
      <c r="H100" s="116"/>
      <c r="I100" s="115"/>
      <c r="J100" s="117"/>
      <c r="K100" s="115"/>
      <c r="L100" s="116"/>
      <c r="M100" s="115"/>
      <c r="N100" s="117"/>
      <c r="O100" s="118" t="str">
        <f aca="false">IF(OR(C100="",F100=""),"",((H100-J100)+(L100-N100))*100*F100)</f>
        <v/>
      </c>
      <c r="P100" s="119" t="str">
        <f aca="false">IF(OR(C100="",F100=""),"",(MAX(I100-G100,K100-M100)-((H100-J100)+(L100-N100)))*100*F100)</f>
        <v/>
      </c>
      <c r="Q100" s="68"/>
      <c r="R100" s="113"/>
      <c r="S100" s="118"/>
      <c r="T100" s="120"/>
    </row>
    <row r="101" customFormat="false" ht="15" hidden="false" customHeight="true" outlineLevel="0" collapsed="false">
      <c r="A101" s="73" t="str">
        <f aca="false">IF(C101="","",ROW()-29)</f>
        <v/>
      </c>
      <c r="B101" s="121"/>
      <c r="C101" s="78"/>
      <c r="D101" s="121"/>
      <c r="E101" s="73" t="str">
        <f aca="false">IF(OR(B101="",D101=""),"",D101-B101)</f>
        <v/>
      </c>
      <c r="F101" s="122"/>
      <c r="G101" s="123"/>
      <c r="H101" s="124"/>
      <c r="I101" s="123"/>
      <c r="J101" s="125"/>
      <c r="K101" s="123"/>
      <c r="L101" s="124"/>
      <c r="M101" s="123"/>
      <c r="N101" s="125"/>
      <c r="O101" s="126" t="str">
        <f aca="false">IF(OR(C101="",F101=""),"",((H101-J101)+(L101-N101))*100*F101)</f>
        <v/>
      </c>
      <c r="P101" s="127" t="str">
        <f aca="false">IF(OR(C101="",F101=""),"",(MAX(I101-G101,K101-M101)-((H101-J101)+(L101-N101)))*100*F101)</f>
        <v/>
      </c>
      <c r="Q101" s="78"/>
      <c r="R101" s="121"/>
      <c r="S101" s="126"/>
      <c r="T101" s="128"/>
    </row>
    <row r="102" customFormat="false" ht="15" hidden="false" customHeight="true" outlineLevel="0" collapsed="false">
      <c r="A102" s="44" t="str">
        <f aca="false">IF(C102="","",ROW()-29)</f>
        <v/>
      </c>
      <c r="B102" s="113"/>
      <c r="C102" s="68"/>
      <c r="D102" s="113"/>
      <c r="E102" s="44" t="str">
        <f aca="false">IF(OR(B102="",D102=""),"",D102-B102)</f>
        <v/>
      </c>
      <c r="F102" s="114"/>
      <c r="G102" s="115"/>
      <c r="H102" s="116"/>
      <c r="I102" s="115"/>
      <c r="J102" s="117"/>
      <c r="K102" s="115"/>
      <c r="L102" s="116"/>
      <c r="M102" s="115"/>
      <c r="N102" s="117"/>
      <c r="O102" s="118" t="str">
        <f aca="false">IF(OR(C102="",F102=""),"",((H102-J102)+(L102-N102))*100*F102)</f>
        <v/>
      </c>
      <c r="P102" s="119" t="str">
        <f aca="false">IF(OR(C102="",F102=""),"",(MAX(I102-G102,K102-M102)-((H102-J102)+(L102-N102)))*100*F102)</f>
        <v/>
      </c>
      <c r="Q102" s="68"/>
      <c r="R102" s="113"/>
      <c r="S102" s="118"/>
      <c r="T102" s="120"/>
    </row>
    <row r="103" customFormat="false" ht="15" hidden="false" customHeight="true" outlineLevel="0" collapsed="false">
      <c r="A103" s="73" t="str">
        <f aca="false">IF(C103="","",ROW()-29)</f>
        <v/>
      </c>
      <c r="B103" s="121"/>
      <c r="C103" s="78"/>
      <c r="D103" s="121"/>
      <c r="E103" s="73" t="str">
        <f aca="false">IF(OR(B103="",D103=""),"",D103-B103)</f>
        <v/>
      </c>
      <c r="F103" s="122"/>
      <c r="G103" s="123"/>
      <c r="H103" s="124"/>
      <c r="I103" s="123"/>
      <c r="J103" s="125"/>
      <c r="K103" s="123"/>
      <c r="L103" s="124"/>
      <c r="M103" s="123"/>
      <c r="N103" s="125"/>
      <c r="O103" s="126" t="str">
        <f aca="false">IF(OR(C103="",F103=""),"",((H103-J103)+(L103-N103))*100*F103)</f>
        <v/>
      </c>
      <c r="P103" s="127" t="str">
        <f aca="false">IF(OR(C103="",F103=""),"",(MAX(I103-G103,K103-M103)-((H103-J103)+(L103-N103)))*100*F103)</f>
        <v/>
      </c>
      <c r="Q103" s="78"/>
      <c r="R103" s="121"/>
      <c r="S103" s="126"/>
      <c r="T103" s="128"/>
    </row>
    <row r="104" customFormat="false" ht="15" hidden="false" customHeight="true" outlineLevel="0" collapsed="false">
      <c r="A104" s="44" t="str">
        <f aca="false">IF(C104="","",ROW()-29)</f>
        <v/>
      </c>
      <c r="B104" s="113"/>
      <c r="C104" s="68"/>
      <c r="D104" s="113"/>
      <c r="E104" s="44" t="str">
        <f aca="false">IF(OR(B104="",D104=""),"",D104-B104)</f>
        <v/>
      </c>
      <c r="F104" s="114"/>
      <c r="G104" s="115"/>
      <c r="H104" s="116"/>
      <c r="I104" s="115"/>
      <c r="J104" s="117"/>
      <c r="K104" s="115"/>
      <c r="L104" s="116"/>
      <c r="M104" s="115"/>
      <c r="N104" s="117"/>
      <c r="O104" s="118" t="str">
        <f aca="false">IF(OR(C104="",F104=""),"",((H104-J104)+(L104-N104))*100*F104)</f>
        <v/>
      </c>
      <c r="P104" s="119" t="str">
        <f aca="false">IF(OR(C104="",F104=""),"",(MAX(I104-G104,K104-M104)-((H104-J104)+(L104-N104)))*100*F104)</f>
        <v/>
      </c>
      <c r="Q104" s="68"/>
      <c r="R104" s="113"/>
      <c r="S104" s="118"/>
      <c r="T104" s="120"/>
    </row>
    <row r="105" customFormat="false" ht="15" hidden="false" customHeight="true" outlineLevel="0" collapsed="false">
      <c r="A105" s="73" t="str">
        <f aca="false">IF(C105="","",ROW()-29)</f>
        <v/>
      </c>
      <c r="B105" s="121"/>
      <c r="C105" s="78"/>
      <c r="D105" s="121"/>
      <c r="E105" s="73" t="str">
        <f aca="false">IF(OR(B105="",D105=""),"",D105-B105)</f>
        <v/>
      </c>
      <c r="F105" s="122"/>
      <c r="G105" s="123"/>
      <c r="H105" s="124"/>
      <c r="I105" s="123"/>
      <c r="J105" s="125"/>
      <c r="K105" s="123"/>
      <c r="L105" s="124"/>
      <c r="M105" s="123"/>
      <c r="N105" s="125"/>
      <c r="O105" s="126" t="str">
        <f aca="false">IF(OR(C105="",F105=""),"",((H105-J105)+(L105-N105))*100*F105)</f>
        <v/>
      </c>
      <c r="P105" s="127" t="str">
        <f aca="false">IF(OR(C105="",F105=""),"",(MAX(I105-G105,K105-M105)-((H105-J105)+(L105-N105)))*100*F105)</f>
        <v/>
      </c>
      <c r="Q105" s="78"/>
      <c r="R105" s="121"/>
      <c r="S105" s="126"/>
      <c r="T105" s="128"/>
    </row>
    <row r="106" customFormat="false" ht="15" hidden="false" customHeight="true" outlineLevel="0" collapsed="false">
      <c r="A106" s="44" t="str">
        <f aca="false">IF(C106="","",ROW()-29)</f>
        <v/>
      </c>
      <c r="B106" s="113"/>
      <c r="C106" s="68"/>
      <c r="D106" s="113"/>
      <c r="E106" s="44" t="str">
        <f aca="false">IF(OR(B106="",D106=""),"",D106-B106)</f>
        <v/>
      </c>
      <c r="F106" s="114"/>
      <c r="G106" s="115"/>
      <c r="H106" s="116"/>
      <c r="I106" s="115"/>
      <c r="J106" s="117"/>
      <c r="K106" s="115"/>
      <c r="L106" s="116"/>
      <c r="M106" s="115"/>
      <c r="N106" s="117"/>
      <c r="O106" s="118" t="str">
        <f aca="false">IF(OR(C106="",F106=""),"",((H106-J106)+(L106-N106))*100*F106)</f>
        <v/>
      </c>
      <c r="P106" s="119" t="str">
        <f aca="false">IF(OR(C106="",F106=""),"",(MAX(I106-G106,K106-M106)-((H106-J106)+(L106-N106)))*100*F106)</f>
        <v/>
      </c>
      <c r="Q106" s="68"/>
      <c r="R106" s="113"/>
      <c r="S106" s="118"/>
      <c r="T106" s="120"/>
    </row>
    <row r="107" customFormat="false" ht="15" hidden="false" customHeight="true" outlineLevel="0" collapsed="false">
      <c r="A107" s="73" t="str">
        <f aca="false">IF(C107="","",ROW()-29)</f>
        <v/>
      </c>
      <c r="B107" s="121"/>
      <c r="C107" s="78"/>
      <c r="D107" s="121"/>
      <c r="E107" s="73" t="str">
        <f aca="false">IF(OR(B107="",D107=""),"",D107-B107)</f>
        <v/>
      </c>
      <c r="F107" s="122"/>
      <c r="G107" s="123"/>
      <c r="H107" s="124"/>
      <c r="I107" s="123"/>
      <c r="J107" s="125"/>
      <c r="K107" s="123"/>
      <c r="L107" s="124"/>
      <c r="M107" s="123"/>
      <c r="N107" s="125"/>
      <c r="O107" s="126" t="str">
        <f aca="false">IF(OR(C107="",F107=""),"",((H107-J107)+(L107-N107))*100*F107)</f>
        <v/>
      </c>
      <c r="P107" s="127" t="str">
        <f aca="false">IF(OR(C107="",F107=""),"",(MAX(I107-G107,K107-M107)-((H107-J107)+(L107-N107)))*100*F107)</f>
        <v/>
      </c>
      <c r="Q107" s="78"/>
      <c r="R107" s="121"/>
      <c r="S107" s="126"/>
      <c r="T107" s="128"/>
    </row>
    <row r="108" customFormat="false" ht="15" hidden="false" customHeight="true" outlineLevel="0" collapsed="false">
      <c r="A108" s="44" t="str">
        <f aca="false">IF(C108="","",ROW()-29)</f>
        <v/>
      </c>
      <c r="B108" s="113"/>
      <c r="C108" s="68"/>
      <c r="D108" s="113"/>
      <c r="E108" s="44" t="str">
        <f aca="false">IF(OR(B108="",D108=""),"",D108-B108)</f>
        <v/>
      </c>
      <c r="F108" s="114"/>
      <c r="G108" s="115"/>
      <c r="H108" s="116"/>
      <c r="I108" s="115"/>
      <c r="J108" s="117"/>
      <c r="K108" s="115"/>
      <c r="L108" s="116"/>
      <c r="M108" s="115"/>
      <c r="N108" s="117"/>
      <c r="O108" s="118" t="str">
        <f aca="false">IF(OR(C108="",F108=""),"",((H108-J108)+(L108-N108))*100*F108)</f>
        <v/>
      </c>
      <c r="P108" s="119" t="str">
        <f aca="false">IF(OR(C108="",F108=""),"",(MAX(I108-G108,K108-M108)-((H108-J108)+(L108-N108)))*100*F108)</f>
        <v/>
      </c>
      <c r="Q108" s="68"/>
      <c r="R108" s="113"/>
      <c r="S108" s="118"/>
      <c r="T108" s="120"/>
    </row>
    <row r="109" customFormat="false" ht="15" hidden="false" customHeight="true" outlineLevel="0" collapsed="false">
      <c r="A109" s="73" t="str">
        <f aca="false">IF(C109="","",ROW()-29)</f>
        <v/>
      </c>
      <c r="B109" s="121"/>
      <c r="C109" s="78"/>
      <c r="D109" s="121"/>
      <c r="E109" s="73" t="str">
        <f aca="false">IF(OR(B109="",D109=""),"",D109-B109)</f>
        <v/>
      </c>
      <c r="F109" s="122"/>
      <c r="G109" s="123"/>
      <c r="H109" s="124"/>
      <c r="I109" s="123"/>
      <c r="J109" s="125"/>
      <c r="K109" s="123"/>
      <c r="L109" s="124"/>
      <c r="M109" s="123"/>
      <c r="N109" s="125"/>
      <c r="O109" s="126" t="str">
        <f aca="false">IF(OR(C109="",F109=""),"",((H109-J109)+(L109-N109))*100*F109)</f>
        <v/>
      </c>
      <c r="P109" s="127" t="str">
        <f aca="false">IF(OR(C109="",F109=""),"",(MAX(I109-G109,K109-M109)-((H109-J109)+(L109-N109)))*100*F109)</f>
        <v/>
      </c>
      <c r="Q109" s="78"/>
      <c r="R109" s="121"/>
      <c r="S109" s="126"/>
      <c r="T109" s="128"/>
    </row>
    <row r="110" customFormat="false" ht="15" hidden="false" customHeight="true" outlineLevel="0" collapsed="false">
      <c r="A110" s="44" t="str">
        <f aca="false">IF(C110="","",ROW()-29)</f>
        <v/>
      </c>
      <c r="B110" s="113"/>
      <c r="C110" s="68"/>
      <c r="D110" s="113"/>
      <c r="E110" s="44" t="str">
        <f aca="false">IF(OR(B110="",D110=""),"",D110-B110)</f>
        <v/>
      </c>
      <c r="F110" s="114"/>
      <c r="G110" s="115"/>
      <c r="H110" s="116"/>
      <c r="I110" s="115"/>
      <c r="J110" s="117"/>
      <c r="K110" s="115"/>
      <c r="L110" s="116"/>
      <c r="M110" s="115"/>
      <c r="N110" s="117"/>
      <c r="O110" s="118" t="str">
        <f aca="false">IF(OR(C110="",F110=""),"",((H110-J110)+(L110-N110))*100*F110)</f>
        <v/>
      </c>
      <c r="P110" s="119" t="str">
        <f aca="false">IF(OR(C110="",F110=""),"",(MAX(I110-G110,K110-M110)-((H110-J110)+(L110-N110)))*100*F110)</f>
        <v/>
      </c>
      <c r="Q110" s="68"/>
      <c r="R110" s="113"/>
      <c r="S110" s="118"/>
      <c r="T110" s="120"/>
    </row>
    <row r="111" customFormat="false" ht="15" hidden="false" customHeight="true" outlineLevel="0" collapsed="false">
      <c r="A111" s="73" t="str">
        <f aca="false">IF(C111="","",ROW()-29)</f>
        <v/>
      </c>
      <c r="B111" s="121"/>
      <c r="C111" s="78"/>
      <c r="D111" s="121"/>
      <c r="E111" s="73" t="str">
        <f aca="false">IF(OR(B111="",D111=""),"",D111-B111)</f>
        <v/>
      </c>
      <c r="F111" s="122"/>
      <c r="G111" s="123"/>
      <c r="H111" s="124"/>
      <c r="I111" s="123"/>
      <c r="J111" s="125"/>
      <c r="K111" s="123"/>
      <c r="L111" s="124"/>
      <c r="M111" s="123"/>
      <c r="N111" s="125"/>
      <c r="O111" s="126" t="str">
        <f aca="false">IF(OR(C111="",F111=""),"",((H111-J111)+(L111-N111))*100*F111)</f>
        <v/>
      </c>
      <c r="P111" s="127" t="str">
        <f aca="false">IF(OR(C111="",F111=""),"",(MAX(I111-G111,K111-M111)-((H111-J111)+(L111-N111)))*100*F111)</f>
        <v/>
      </c>
      <c r="Q111" s="78"/>
      <c r="R111" s="121"/>
      <c r="S111" s="126"/>
      <c r="T111" s="128"/>
    </row>
    <row r="112" customFormat="false" ht="15" hidden="false" customHeight="true" outlineLevel="0" collapsed="false">
      <c r="A112" s="44" t="str">
        <f aca="false">IF(C112="","",ROW()-29)</f>
        <v/>
      </c>
      <c r="B112" s="113"/>
      <c r="C112" s="68"/>
      <c r="D112" s="113"/>
      <c r="E112" s="44" t="str">
        <f aca="false">IF(OR(B112="",D112=""),"",D112-B112)</f>
        <v/>
      </c>
      <c r="F112" s="114"/>
      <c r="G112" s="115"/>
      <c r="H112" s="116"/>
      <c r="I112" s="115"/>
      <c r="J112" s="117"/>
      <c r="K112" s="115"/>
      <c r="L112" s="116"/>
      <c r="M112" s="115"/>
      <c r="N112" s="117"/>
      <c r="O112" s="118" t="str">
        <f aca="false">IF(OR(C112="",F112=""),"",((H112-J112)+(L112-N112))*100*F112)</f>
        <v/>
      </c>
      <c r="P112" s="119" t="str">
        <f aca="false">IF(OR(C112="",F112=""),"",(MAX(I112-G112,K112-M112)-((H112-J112)+(L112-N112)))*100*F112)</f>
        <v/>
      </c>
      <c r="Q112" s="68"/>
      <c r="R112" s="113"/>
      <c r="S112" s="118"/>
      <c r="T112" s="120"/>
    </row>
    <row r="113" customFormat="false" ht="15" hidden="false" customHeight="true" outlineLevel="0" collapsed="false">
      <c r="A113" s="73" t="str">
        <f aca="false">IF(C113="","",ROW()-29)</f>
        <v/>
      </c>
      <c r="B113" s="121"/>
      <c r="C113" s="78"/>
      <c r="D113" s="121"/>
      <c r="E113" s="73" t="str">
        <f aca="false">IF(OR(B113="",D113=""),"",D113-B113)</f>
        <v/>
      </c>
      <c r="F113" s="122"/>
      <c r="G113" s="123"/>
      <c r="H113" s="124"/>
      <c r="I113" s="123"/>
      <c r="J113" s="125"/>
      <c r="K113" s="123"/>
      <c r="L113" s="124"/>
      <c r="M113" s="123"/>
      <c r="N113" s="125"/>
      <c r="O113" s="126" t="str">
        <f aca="false">IF(OR(C113="",F113=""),"",((H113-J113)+(L113-N113))*100*F113)</f>
        <v/>
      </c>
      <c r="P113" s="127" t="str">
        <f aca="false">IF(OR(C113="",F113=""),"",(MAX(I113-G113,K113-M113)-((H113-J113)+(L113-N113)))*100*F113)</f>
        <v/>
      </c>
      <c r="Q113" s="78"/>
      <c r="R113" s="121"/>
      <c r="S113" s="126"/>
      <c r="T113" s="128"/>
    </row>
    <row r="114" customFormat="false" ht="15" hidden="false" customHeight="true" outlineLevel="0" collapsed="false">
      <c r="A114" s="44" t="str">
        <f aca="false">IF(C114="","",ROW()-29)</f>
        <v/>
      </c>
      <c r="B114" s="113"/>
      <c r="C114" s="68"/>
      <c r="D114" s="113"/>
      <c r="E114" s="44" t="str">
        <f aca="false">IF(OR(B114="",D114=""),"",D114-B114)</f>
        <v/>
      </c>
      <c r="F114" s="114"/>
      <c r="G114" s="115"/>
      <c r="H114" s="116"/>
      <c r="I114" s="115"/>
      <c r="J114" s="117"/>
      <c r="K114" s="115"/>
      <c r="L114" s="116"/>
      <c r="M114" s="115"/>
      <c r="N114" s="117"/>
      <c r="O114" s="118" t="str">
        <f aca="false">IF(OR(C114="",F114=""),"",((H114-J114)+(L114-N114))*100*F114)</f>
        <v/>
      </c>
      <c r="P114" s="119" t="str">
        <f aca="false">IF(OR(C114="",F114=""),"",(MAX(I114-G114,K114-M114)-((H114-J114)+(L114-N114)))*100*F114)</f>
        <v/>
      </c>
      <c r="Q114" s="68"/>
      <c r="R114" s="113"/>
      <c r="S114" s="118"/>
      <c r="T114" s="120"/>
    </row>
    <row r="115" customFormat="false" ht="15" hidden="false" customHeight="true" outlineLevel="0" collapsed="false">
      <c r="A115" s="73" t="str">
        <f aca="false">IF(C115="","",ROW()-29)</f>
        <v/>
      </c>
      <c r="B115" s="121"/>
      <c r="C115" s="78"/>
      <c r="D115" s="121"/>
      <c r="E115" s="73" t="str">
        <f aca="false">IF(OR(B115="",D115=""),"",D115-B115)</f>
        <v/>
      </c>
      <c r="F115" s="122"/>
      <c r="G115" s="123"/>
      <c r="H115" s="124"/>
      <c r="I115" s="123"/>
      <c r="J115" s="125"/>
      <c r="K115" s="123"/>
      <c r="L115" s="124"/>
      <c r="M115" s="123"/>
      <c r="N115" s="125"/>
      <c r="O115" s="126" t="str">
        <f aca="false">IF(OR(C115="",F115=""),"",((H115-J115)+(L115-N115))*100*F115)</f>
        <v/>
      </c>
      <c r="P115" s="127" t="str">
        <f aca="false">IF(OR(C115="",F115=""),"",(MAX(I115-G115,K115-M115)-((H115-J115)+(L115-N115)))*100*F115)</f>
        <v/>
      </c>
      <c r="Q115" s="78"/>
      <c r="R115" s="121"/>
      <c r="S115" s="126"/>
      <c r="T115" s="128"/>
    </row>
    <row r="116" customFormat="false" ht="15" hidden="false" customHeight="true" outlineLevel="0" collapsed="false">
      <c r="A116" s="44" t="str">
        <f aca="false">IF(C116="","",ROW()-29)</f>
        <v/>
      </c>
      <c r="B116" s="113"/>
      <c r="C116" s="68"/>
      <c r="D116" s="113"/>
      <c r="E116" s="44" t="str">
        <f aca="false">IF(OR(B116="",D116=""),"",D116-B116)</f>
        <v/>
      </c>
      <c r="F116" s="114"/>
      <c r="G116" s="115"/>
      <c r="H116" s="116"/>
      <c r="I116" s="115"/>
      <c r="J116" s="117"/>
      <c r="K116" s="115"/>
      <c r="L116" s="116"/>
      <c r="M116" s="115"/>
      <c r="N116" s="117"/>
      <c r="O116" s="118" t="str">
        <f aca="false">IF(OR(C116="",F116=""),"",((H116-J116)+(L116-N116))*100*F116)</f>
        <v/>
      </c>
      <c r="P116" s="119" t="str">
        <f aca="false">IF(OR(C116="",F116=""),"",(MAX(I116-G116,K116-M116)-((H116-J116)+(L116-N116)))*100*F116)</f>
        <v/>
      </c>
      <c r="Q116" s="68"/>
      <c r="R116" s="113"/>
      <c r="S116" s="118"/>
      <c r="T116" s="120"/>
    </row>
    <row r="117" customFormat="false" ht="15" hidden="false" customHeight="true" outlineLevel="0" collapsed="false">
      <c r="A117" s="73" t="str">
        <f aca="false">IF(C117="","",ROW()-29)</f>
        <v/>
      </c>
      <c r="B117" s="121"/>
      <c r="C117" s="78"/>
      <c r="D117" s="121"/>
      <c r="E117" s="73" t="str">
        <f aca="false">IF(OR(B117="",D117=""),"",D117-B117)</f>
        <v/>
      </c>
      <c r="F117" s="122"/>
      <c r="G117" s="123"/>
      <c r="H117" s="124"/>
      <c r="I117" s="123"/>
      <c r="J117" s="125"/>
      <c r="K117" s="123"/>
      <c r="L117" s="124"/>
      <c r="M117" s="123"/>
      <c r="N117" s="125"/>
      <c r="O117" s="126" t="str">
        <f aca="false">IF(OR(C117="",F117=""),"",((H117-J117)+(L117-N117))*100*F117)</f>
        <v/>
      </c>
      <c r="P117" s="127" t="str">
        <f aca="false">IF(OR(C117="",F117=""),"",(MAX(I117-G117,K117-M117)-((H117-J117)+(L117-N117)))*100*F117)</f>
        <v/>
      </c>
      <c r="Q117" s="78"/>
      <c r="R117" s="121"/>
      <c r="S117" s="126"/>
      <c r="T117" s="128"/>
    </row>
    <row r="118" customFormat="false" ht="15" hidden="false" customHeight="true" outlineLevel="0" collapsed="false">
      <c r="A118" s="44" t="str">
        <f aca="false">IF(C118="","",ROW()-29)</f>
        <v/>
      </c>
      <c r="B118" s="113"/>
      <c r="C118" s="68"/>
      <c r="D118" s="113"/>
      <c r="E118" s="44" t="str">
        <f aca="false">IF(OR(B118="",D118=""),"",D118-B118)</f>
        <v/>
      </c>
      <c r="F118" s="114"/>
      <c r="G118" s="115"/>
      <c r="H118" s="116"/>
      <c r="I118" s="115"/>
      <c r="J118" s="117"/>
      <c r="K118" s="115"/>
      <c r="L118" s="116"/>
      <c r="M118" s="115"/>
      <c r="N118" s="117"/>
      <c r="O118" s="118" t="str">
        <f aca="false">IF(OR(C118="",F118=""),"",((H118-J118)+(L118-N118))*100*F118)</f>
        <v/>
      </c>
      <c r="P118" s="119" t="str">
        <f aca="false">IF(OR(C118="",F118=""),"",(MAX(I118-G118,K118-M118)-((H118-J118)+(L118-N118)))*100*F118)</f>
        <v/>
      </c>
      <c r="Q118" s="68"/>
      <c r="R118" s="113"/>
      <c r="S118" s="118"/>
      <c r="T118" s="120"/>
    </row>
    <row r="119" customFormat="false" ht="15" hidden="false" customHeight="true" outlineLevel="0" collapsed="false">
      <c r="A119" s="73" t="str">
        <f aca="false">IF(C119="","",ROW()-29)</f>
        <v/>
      </c>
      <c r="B119" s="121"/>
      <c r="C119" s="78"/>
      <c r="D119" s="121"/>
      <c r="E119" s="73" t="str">
        <f aca="false">IF(OR(B119="",D119=""),"",D119-B119)</f>
        <v/>
      </c>
      <c r="F119" s="122"/>
      <c r="G119" s="123"/>
      <c r="H119" s="124"/>
      <c r="I119" s="123"/>
      <c r="J119" s="125"/>
      <c r="K119" s="123"/>
      <c r="L119" s="124"/>
      <c r="M119" s="123"/>
      <c r="N119" s="125"/>
      <c r="O119" s="126" t="str">
        <f aca="false">IF(OR(C119="",F119=""),"",((H119-J119)+(L119-N119))*100*F119)</f>
        <v/>
      </c>
      <c r="P119" s="127" t="str">
        <f aca="false">IF(OR(C119="",F119=""),"",(MAX(I119-G119,K119-M119)-((H119-J119)+(L119-N119)))*100*F119)</f>
        <v/>
      </c>
      <c r="Q119" s="78"/>
      <c r="R119" s="121"/>
      <c r="S119" s="126"/>
      <c r="T119" s="128"/>
    </row>
    <row r="120" customFormat="false" ht="15" hidden="false" customHeight="true" outlineLevel="0" collapsed="false">
      <c r="A120" s="44" t="str">
        <f aca="false">IF(C120="","",ROW()-29)</f>
        <v/>
      </c>
      <c r="B120" s="113"/>
      <c r="C120" s="68"/>
      <c r="D120" s="113"/>
      <c r="E120" s="44" t="str">
        <f aca="false">IF(OR(B120="",D120=""),"",D120-B120)</f>
        <v/>
      </c>
      <c r="F120" s="114"/>
      <c r="G120" s="115"/>
      <c r="H120" s="116"/>
      <c r="I120" s="115"/>
      <c r="J120" s="117"/>
      <c r="K120" s="115"/>
      <c r="L120" s="116"/>
      <c r="M120" s="115"/>
      <c r="N120" s="117"/>
      <c r="O120" s="118" t="str">
        <f aca="false">IF(OR(C120="",F120=""),"",((H120-J120)+(L120-N120))*100*F120)</f>
        <v/>
      </c>
      <c r="P120" s="119" t="str">
        <f aca="false">IF(OR(C120="",F120=""),"",(MAX(I120-G120,K120-M120)-((H120-J120)+(L120-N120)))*100*F120)</f>
        <v/>
      </c>
      <c r="Q120" s="68"/>
      <c r="R120" s="113"/>
      <c r="S120" s="118"/>
      <c r="T120" s="120"/>
    </row>
    <row r="121" customFormat="false" ht="15" hidden="false" customHeight="true" outlineLevel="0" collapsed="false">
      <c r="A121" s="73" t="str">
        <f aca="false">IF(C121="","",ROW()-29)</f>
        <v/>
      </c>
      <c r="B121" s="121"/>
      <c r="C121" s="78"/>
      <c r="D121" s="121"/>
      <c r="E121" s="73" t="str">
        <f aca="false">IF(OR(B121="",D121=""),"",D121-B121)</f>
        <v/>
      </c>
      <c r="F121" s="122"/>
      <c r="G121" s="123"/>
      <c r="H121" s="124"/>
      <c r="I121" s="123"/>
      <c r="J121" s="125"/>
      <c r="K121" s="123"/>
      <c r="L121" s="124"/>
      <c r="M121" s="123"/>
      <c r="N121" s="125"/>
      <c r="O121" s="126" t="str">
        <f aca="false">IF(OR(C121="",F121=""),"",((H121-J121)+(L121-N121))*100*F121)</f>
        <v/>
      </c>
      <c r="P121" s="127" t="str">
        <f aca="false">IF(OR(C121="",F121=""),"",(MAX(I121-G121,K121-M121)-((H121-J121)+(L121-N121)))*100*F121)</f>
        <v/>
      </c>
      <c r="Q121" s="78"/>
      <c r="R121" s="121"/>
      <c r="S121" s="126"/>
      <c r="T121" s="128"/>
    </row>
    <row r="122" customFormat="false" ht="15" hidden="false" customHeight="true" outlineLevel="0" collapsed="false">
      <c r="A122" s="44" t="str">
        <f aca="false">IF(C122="","",ROW()-29)</f>
        <v/>
      </c>
      <c r="B122" s="113"/>
      <c r="C122" s="68"/>
      <c r="D122" s="113"/>
      <c r="E122" s="44" t="str">
        <f aca="false">IF(OR(B122="",D122=""),"",D122-B122)</f>
        <v/>
      </c>
      <c r="F122" s="114"/>
      <c r="G122" s="115"/>
      <c r="H122" s="116"/>
      <c r="I122" s="115"/>
      <c r="J122" s="117"/>
      <c r="K122" s="115"/>
      <c r="L122" s="116"/>
      <c r="M122" s="115"/>
      <c r="N122" s="117"/>
      <c r="O122" s="118" t="str">
        <f aca="false">IF(OR(C122="",F122=""),"",((H122-J122)+(L122-N122))*100*F122)</f>
        <v/>
      </c>
      <c r="P122" s="119" t="str">
        <f aca="false">IF(OR(C122="",F122=""),"",(MAX(I122-G122,K122-M122)-((H122-J122)+(L122-N122)))*100*F122)</f>
        <v/>
      </c>
      <c r="Q122" s="68"/>
      <c r="R122" s="113"/>
      <c r="S122" s="118"/>
      <c r="T122" s="120"/>
    </row>
    <row r="123" customFormat="false" ht="15" hidden="false" customHeight="true" outlineLevel="0" collapsed="false">
      <c r="A123" s="73" t="str">
        <f aca="false">IF(C123="","",ROW()-29)</f>
        <v/>
      </c>
      <c r="B123" s="121"/>
      <c r="C123" s="78"/>
      <c r="D123" s="121"/>
      <c r="E123" s="73" t="str">
        <f aca="false">IF(OR(B123="",D123=""),"",D123-B123)</f>
        <v/>
      </c>
      <c r="F123" s="122"/>
      <c r="G123" s="123"/>
      <c r="H123" s="124"/>
      <c r="I123" s="123"/>
      <c r="J123" s="125"/>
      <c r="K123" s="123"/>
      <c r="L123" s="124"/>
      <c r="M123" s="123"/>
      <c r="N123" s="125"/>
      <c r="O123" s="126" t="str">
        <f aca="false">IF(OR(C123="",F123=""),"",((H123-J123)+(L123-N123))*100*F123)</f>
        <v/>
      </c>
      <c r="P123" s="127" t="str">
        <f aca="false">IF(OR(C123="",F123=""),"",(MAX(I123-G123,K123-M123)-((H123-J123)+(L123-N123)))*100*F123)</f>
        <v/>
      </c>
      <c r="Q123" s="78"/>
      <c r="R123" s="121"/>
      <c r="S123" s="126"/>
      <c r="T123" s="128"/>
    </row>
    <row r="124" customFormat="false" ht="15" hidden="false" customHeight="true" outlineLevel="0" collapsed="false">
      <c r="A124" s="44" t="str">
        <f aca="false">IF(C124="","",ROW()-29)</f>
        <v/>
      </c>
      <c r="B124" s="113"/>
      <c r="C124" s="68"/>
      <c r="D124" s="113"/>
      <c r="E124" s="44" t="str">
        <f aca="false">IF(OR(B124="",D124=""),"",D124-B124)</f>
        <v/>
      </c>
      <c r="F124" s="114"/>
      <c r="G124" s="115"/>
      <c r="H124" s="116"/>
      <c r="I124" s="115"/>
      <c r="J124" s="117"/>
      <c r="K124" s="115"/>
      <c r="L124" s="116"/>
      <c r="M124" s="115"/>
      <c r="N124" s="117"/>
      <c r="O124" s="118" t="str">
        <f aca="false">IF(OR(C124="",F124=""),"",((H124-J124)+(L124-N124))*100*F124)</f>
        <v/>
      </c>
      <c r="P124" s="119" t="str">
        <f aca="false">IF(OR(C124="",F124=""),"",(MAX(I124-G124,K124-M124)-((H124-J124)+(L124-N124)))*100*F124)</f>
        <v/>
      </c>
      <c r="Q124" s="68"/>
      <c r="R124" s="113"/>
      <c r="S124" s="118"/>
      <c r="T124" s="120"/>
    </row>
    <row r="125" customFormat="false" ht="15" hidden="false" customHeight="true" outlineLevel="0" collapsed="false">
      <c r="A125" s="73" t="str">
        <f aca="false">IF(C125="","",ROW()-29)</f>
        <v/>
      </c>
      <c r="B125" s="121"/>
      <c r="C125" s="78"/>
      <c r="D125" s="121"/>
      <c r="E125" s="73" t="str">
        <f aca="false">IF(OR(B125="",D125=""),"",D125-B125)</f>
        <v/>
      </c>
      <c r="F125" s="122"/>
      <c r="G125" s="123"/>
      <c r="H125" s="124"/>
      <c r="I125" s="123"/>
      <c r="J125" s="125"/>
      <c r="K125" s="123"/>
      <c r="L125" s="124"/>
      <c r="M125" s="123"/>
      <c r="N125" s="125"/>
      <c r="O125" s="126" t="str">
        <f aca="false">IF(OR(C125="",F125=""),"",((H125-J125)+(L125-N125))*100*F125)</f>
        <v/>
      </c>
      <c r="P125" s="127" t="str">
        <f aca="false">IF(OR(C125="",F125=""),"",(MAX(I125-G125,K125-M125)-((H125-J125)+(L125-N125)))*100*F125)</f>
        <v/>
      </c>
      <c r="Q125" s="78"/>
      <c r="R125" s="121"/>
      <c r="S125" s="126"/>
      <c r="T125" s="128"/>
    </row>
    <row r="126" customFormat="false" ht="15" hidden="false" customHeight="true" outlineLevel="0" collapsed="false">
      <c r="A126" s="44" t="str">
        <f aca="false">IF(C126="","",ROW()-29)</f>
        <v/>
      </c>
      <c r="B126" s="113"/>
      <c r="C126" s="68"/>
      <c r="D126" s="113"/>
      <c r="E126" s="44" t="str">
        <f aca="false">IF(OR(B126="",D126=""),"",D126-B126)</f>
        <v/>
      </c>
      <c r="F126" s="114"/>
      <c r="G126" s="115"/>
      <c r="H126" s="116"/>
      <c r="I126" s="115"/>
      <c r="J126" s="117"/>
      <c r="K126" s="115"/>
      <c r="L126" s="116"/>
      <c r="M126" s="115"/>
      <c r="N126" s="117"/>
      <c r="O126" s="118" t="str">
        <f aca="false">IF(OR(C126="",F126=""),"",((H126-J126)+(L126-N126))*100*F126)</f>
        <v/>
      </c>
      <c r="P126" s="119" t="str">
        <f aca="false">IF(OR(C126="",F126=""),"",(MAX(I126-G126,K126-M126)-((H126-J126)+(L126-N126)))*100*F126)</f>
        <v/>
      </c>
      <c r="Q126" s="68"/>
      <c r="R126" s="113"/>
      <c r="S126" s="118"/>
      <c r="T126" s="120"/>
    </row>
    <row r="127" customFormat="false" ht="15" hidden="false" customHeight="true" outlineLevel="0" collapsed="false">
      <c r="A127" s="73" t="str">
        <f aca="false">IF(C127="","",ROW()-29)</f>
        <v/>
      </c>
      <c r="B127" s="121"/>
      <c r="C127" s="78"/>
      <c r="D127" s="121"/>
      <c r="E127" s="73" t="str">
        <f aca="false">IF(OR(B127="",D127=""),"",D127-B127)</f>
        <v/>
      </c>
      <c r="F127" s="122"/>
      <c r="G127" s="123"/>
      <c r="H127" s="124"/>
      <c r="I127" s="123"/>
      <c r="J127" s="125"/>
      <c r="K127" s="123"/>
      <c r="L127" s="124"/>
      <c r="M127" s="123"/>
      <c r="N127" s="125"/>
      <c r="O127" s="126" t="str">
        <f aca="false">IF(OR(C127="",F127=""),"",((H127-J127)+(L127-N127))*100*F127)</f>
        <v/>
      </c>
      <c r="P127" s="127" t="str">
        <f aca="false">IF(OR(C127="",F127=""),"",(MAX(I127-G127,K127-M127)-((H127-J127)+(L127-N127)))*100*F127)</f>
        <v/>
      </c>
      <c r="Q127" s="78"/>
      <c r="R127" s="121"/>
      <c r="S127" s="126"/>
      <c r="T127" s="128"/>
    </row>
    <row r="128" customFormat="false" ht="15" hidden="false" customHeight="true" outlineLevel="0" collapsed="false">
      <c r="A128" s="44" t="str">
        <f aca="false">IF(C128="","",ROW()-29)</f>
        <v/>
      </c>
      <c r="B128" s="113"/>
      <c r="C128" s="68"/>
      <c r="D128" s="113"/>
      <c r="E128" s="44" t="str">
        <f aca="false">IF(OR(B128="",D128=""),"",D128-B128)</f>
        <v/>
      </c>
      <c r="F128" s="114"/>
      <c r="G128" s="115"/>
      <c r="H128" s="116"/>
      <c r="I128" s="115"/>
      <c r="J128" s="117"/>
      <c r="K128" s="115"/>
      <c r="L128" s="116"/>
      <c r="M128" s="115"/>
      <c r="N128" s="117"/>
      <c r="O128" s="118" t="str">
        <f aca="false">IF(OR(C128="",F128=""),"",((H128-J128)+(L128-N128))*100*F128)</f>
        <v/>
      </c>
      <c r="P128" s="119" t="str">
        <f aca="false">IF(OR(C128="",F128=""),"",(MAX(I128-G128,K128-M128)-((H128-J128)+(L128-N128)))*100*F128)</f>
        <v/>
      </c>
      <c r="Q128" s="68"/>
      <c r="R128" s="113"/>
      <c r="S128" s="118"/>
      <c r="T128" s="120"/>
    </row>
    <row r="129" customFormat="false" ht="15" hidden="false" customHeight="true" outlineLevel="0" collapsed="false">
      <c r="A129" s="73" t="str">
        <f aca="false">IF(C129="","",ROW()-29)</f>
        <v/>
      </c>
      <c r="B129" s="121"/>
      <c r="C129" s="78"/>
      <c r="D129" s="121"/>
      <c r="E129" s="73" t="str">
        <f aca="false">IF(OR(B129="",D129=""),"",D129-B129)</f>
        <v/>
      </c>
      <c r="F129" s="122"/>
      <c r="G129" s="123"/>
      <c r="H129" s="124"/>
      <c r="I129" s="123"/>
      <c r="J129" s="125"/>
      <c r="K129" s="123"/>
      <c r="L129" s="124"/>
      <c r="M129" s="123"/>
      <c r="N129" s="125"/>
      <c r="O129" s="126" t="str">
        <f aca="false">IF(OR(C129="",F129=""),"",((H129-J129)+(L129-N129))*100*F129)</f>
        <v/>
      </c>
      <c r="P129" s="127" t="str">
        <f aca="false">IF(OR(C129="",F129=""),"",(MAX(I129-G129,K129-M129)-((H129-J129)+(L129-N129)))*100*F129)</f>
        <v/>
      </c>
      <c r="Q129" s="78"/>
      <c r="R129" s="121"/>
      <c r="S129" s="126"/>
      <c r="T129" s="128"/>
    </row>
    <row r="130" customFormat="false" ht="15" hidden="false" customHeight="true" outlineLevel="0" collapsed="false">
      <c r="A130" s="44" t="str">
        <f aca="false">IF(C130="","",ROW()-29)</f>
        <v/>
      </c>
      <c r="B130" s="113"/>
      <c r="C130" s="68"/>
      <c r="D130" s="113"/>
      <c r="E130" s="44" t="str">
        <f aca="false">IF(OR(B130="",D130=""),"",D130-B130)</f>
        <v/>
      </c>
      <c r="F130" s="114"/>
      <c r="G130" s="115"/>
      <c r="H130" s="116"/>
      <c r="I130" s="115"/>
      <c r="J130" s="117"/>
      <c r="K130" s="115"/>
      <c r="L130" s="116"/>
      <c r="M130" s="115"/>
      <c r="N130" s="117"/>
      <c r="O130" s="118" t="str">
        <f aca="false">IF(OR(C130="",F130=""),"",((H130-J130)+(L130-N130))*100*F130)</f>
        <v/>
      </c>
      <c r="P130" s="119" t="str">
        <f aca="false">IF(OR(C130="",F130=""),"",(MAX(I130-G130,K130-M130)-((H130-J130)+(L130-N130)))*100*F130)</f>
        <v/>
      </c>
      <c r="Q130" s="68"/>
      <c r="R130" s="113"/>
      <c r="S130" s="118"/>
      <c r="T130" s="120"/>
    </row>
    <row r="131" customFormat="false" ht="15" hidden="false" customHeight="true" outlineLevel="0" collapsed="false">
      <c r="A131" s="73" t="str">
        <f aca="false">IF(C131="","",ROW()-29)</f>
        <v/>
      </c>
      <c r="B131" s="121"/>
      <c r="C131" s="78"/>
      <c r="D131" s="121"/>
      <c r="E131" s="73" t="str">
        <f aca="false">IF(OR(B131="",D131=""),"",D131-B131)</f>
        <v/>
      </c>
      <c r="F131" s="122"/>
      <c r="G131" s="123"/>
      <c r="H131" s="124"/>
      <c r="I131" s="123"/>
      <c r="J131" s="125"/>
      <c r="K131" s="123"/>
      <c r="L131" s="124"/>
      <c r="M131" s="123"/>
      <c r="N131" s="125"/>
      <c r="O131" s="126" t="str">
        <f aca="false">IF(OR(C131="",F131=""),"",((H131-J131)+(L131-N131))*100*F131)</f>
        <v/>
      </c>
      <c r="P131" s="127" t="str">
        <f aca="false">IF(OR(C131="",F131=""),"",(MAX(I131-G131,K131-M131)-((H131-J131)+(L131-N131)))*100*F131)</f>
        <v/>
      </c>
      <c r="Q131" s="78"/>
      <c r="R131" s="121"/>
      <c r="S131" s="126"/>
      <c r="T131" s="128"/>
    </row>
    <row r="132" customFormat="false" ht="15" hidden="false" customHeight="true" outlineLevel="0" collapsed="false">
      <c r="A132" s="44" t="str">
        <f aca="false">IF(C132="","",ROW()-29)</f>
        <v/>
      </c>
      <c r="B132" s="113"/>
      <c r="C132" s="68"/>
      <c r="D132" s="113"/>
      <c r="E132" s="44" t="str">
        <f aca="false">IF(OR(B132="",D132=""),"",D132-B132)</f>
        <v/>
      </c>
      <c r="F132" s="114"/>
      <c r="G132" s="115"/>
      <c r="H132" s="116"/>
      <c r="I132" s="115"/>
      <c r="J132" s="117"/>
      <c r="K132" s="115"/>
      <c r="L132" s="116"/>
      <c r="M132" s="115"/>
      <c r="N132" s="117"/>
      <c r="O132" s="118" t="str">
        <f aca="false">IF(OR(C132="",F132=""),"",((H132-J132)+(L132-N132))*100*F132)</f>
        <v/>
      </c>
      <c r="P132" s="119" t="str">
        <f aca="false">IF(OR(C132="",F132=""),"",(MAX(I132-G132,K132-M132)-((H132-J132)+(L132-N132)))*100*F132)</f>
        <v/>
      </c>
      <c r="Q132" s="68"/>
      <c r="R132" s="113"/>
      <c r="S132" s="118"/>
      <c r="T132" s="120"/>
    </row>
    <row r="133" customFormat="false" ht="15" hidden="false" customHeight="true" outlineLevel="0" collapsed="false">
      <c r="A133" s="73" t="str">
        <f aca="false">IF(C133="","",ROW()-29)</f>
        <v/>
      </c>
      <c r="B133" s="121"/>
      <c r="C133" s="78"/>
      <c r="D133" s="121"/>
      <c r="E133" s="73" t="str">
        <f aca="false">IF(OR(B133="",D133=""),"",D133-B133)</f>
        <v/>
      </c>
      <c r="F133" s="122"/>
      <c r="G133" s="123"/>
      <c r="H133" s="124"/>
      <c r="I133" s="123"/>
      <c r="J133" s="125"/>
      <c r="K133" s="123"/>
      <c r="L133" s="124"/>
      <c r="M133" s="123"/>
      <c r="N133" s="125"/>
      <c r="O133" s="126" t="str">
        <f aca="false">IF(OR(C133="",F133=""),"",((H133-J133)+(L133-N133))*100*F133)</f>
        <v/>
      </c>
      <c r="P133" s="127" t="str">
        <f aca="false">IF(OR(C133="",F133=""),"",(MAX(I133-G133,K133-M133)-((H133-J133)+(L133-N133)))*100*F133)</f>
        <v/>
      </c>
      <c r="Q133" s="78"/>
      <c r="R133" s="121"/>
      <c r="S133" s="126"/>
      <c r="T133" s="128"/>
    </row>
    <row r="134" customFormat="false" ht="15" hidden="false" customHeight="true" outlineLevel="0" collapsed="false">
      <c r="A134" s="44" t="str">
        <f aca="false">IF(C134="","",ROW()-29)</f>
        <v/>
      </c>
      <c r="B134" s="113"/>
      <c r="C134" s="68"/>
      <c r="D134" s="113"/>
      <c r="E134" s="44" t="str">
        <f aca="false">IF(OR(B134="",D134=""),"",D134-B134)</f>
        <v/>
      </c>
      <c r="F134" s="114"/>
      <c r="G134" s="115"/>
      <c r="H134" s="116"/>
      <c r="I134" s="115"/>
      <c r="J134" s="117"/>
      <c r="K134" s="115"/>
      <c r="L134" s="116"/>
      <c r="M134" s="115"/>
      <c r="N134" s="117"/>
      <c r="O134" s="118" t="str">
        <f aca="false">IF(OR(C134="",F134=""),"",((H134-J134)+(L134-N134))*100*F134)</f>
        <v/>
      </c>
      <c r="P134" s="119" t="str">
        <f aca="false">IF(OR(C134="",F134=""),"",(MAX(I134-G134,K134-M134)-((H134-J134)+(L134-N134)))*100*F134)</f>
        <v/>
      </c>
      <c r="Q134" s="68"/>
      <c r="R134" s="113"/>
      <c r="S134" s="118"/>
      <c r="T134" s="120"/>
    </row>
    <row r="135" customFormat="false" ht="15" hidden="false" customHeight="true" outlineLevel="0" collapsed="false">
      <c r="A135" s="73" t="str">
        <f aca="false">IF(C135="","",ROW()-29)</f>
        <v/>
      </c>
      <c r="B135" s="121"/>
      <c r="C135" s="78"/>
      <c r="D135" s="121"/>
      <c r="E135" s="73" t="str">
        <f aca="false">IF(OR(B135="",D135=""),"",D135-B135)</f>
        <v/>
      </c>
      <c r="F135" s="122"/>
      <c r="G135" s="123"/>
      <c r="H135" s="124"/>
      <c r="I135" s="123"/>
      <c r="J135" s="125"/>
      <c r="K135" s="123"/>
      <c r="L135" s="124"/>
      <c r="M135" s="123"/>
      <c r="N135" s="125"/>
      <c r="O135" s="126" t="str">
        <f aca="false">IF(OR(C135="",F135=""),"",((H135-J135)+(L135-N135))*100*F135)</f>
        <v/>
      </c>
      <c r="P135" s="127" t="str">
        <f aca="false">IF(OR(C135="",F135=""),"",(MAX(I135-G135,K135-M135)-((H135-J135)+(L135-N135)))*100*F135)</f>
        <v/>
      </c>
      <c r="Q135" s="78"/>
      <c r="R135" s="121"/>
      <c r="S135" s="126"/>
      <c r="T135" s="128"/>
    </row>
    <row r="136" customFormat="false" ht="15" hidden="false" customHeight="true" outlineLevel="0" collapsed="false">
      <c r="A136" s="44" t="str">
        <f aca="false">IF(C136="","",ROW()-29)</f>
        <v/>
      </c>
      <c r="B136" s="113"/>
      <c r="C136" s="68"/>
      <c r="D136" s="113"/>
      <c r="E136" s="44" t="str">
        <f aca="false">IF(OR(B136="",D136=""),"",D136-B136)</f>
        <v/>
      </c>
      <c r="F136" s="114"/>
      <c r="G136" s="115"/>
      <c r="H136" s="116"/>
      <c r="I136" s="115"/>
      <c r="J136" s="117"/>
      <c r="K136" s="115"/>
      <c r="L136" s="116"/>
      <c r="M136" s="115"/>
      <c r="N136" s="117"/>
      <c r="O136" s="118" t="str">
        <f aca="false">IF(OR(C136="",F136=""),"",((H136-J136)+(L136-N136))*100*F136)</f>
        <v/>
      </c>
      <c r="P136" s="119" t="str">
        <f aca="false">IF(OR(C136="",F136=""),"",(MAX(I136-G136,K136-M136)-((H136-J136)+(L136-N136)))*100*F136)</f>
        <v/>
      </c>
      <c r="Q136" s="68"/>
      <c r="R136" s="113"/>
      <c r="S136" s="118"/>
      <c r="T136" s="120"/>
    </row>
    <row r="137" customFormat="false" ht="15" hidden="false" customHeight="true" outlineLevel="0" collapsed="false">
      <c r="A137" s="73" t="str">
        <f aca="false">IF(C137="","",ROW()-29)</f>
        <v/>
      </c>
      <c r="B137" s="121"/>
      <c r="C137" s="78"/>
      <c r="D137" s="121"/>
      <c r="E137" s="73" t="str">
        <f aca="false">IF(OR(B137="",D137=""),"",D137-B137)</f>
        <v/>
      </c>
      <c r="F137" s="122"/>
      <c r="G137" s="123"/>
      <c r="H137" s="124"/>
      <c r="I137" s="123"/>
      <c r="J137" s="125"/>
      <c r="K137" s="123"/>
      <c r="L137" s="124"/>
      <c r="M137" s="123"/>
      <c r="N137" s="125"/>
      <c r="O137" s="126" t="str">
        <f aca="false">IF(OR(C137="",F137=""),"",((H137-J137)+(L137-N137))*100*F137)</f>
        <v/>
      </c>
      <c r="P137" s="127" t="str">
        <f aca="false">IF(OR(C137="",F137=""),"",(MAX(I137-G137,K137-M137)-((H137-J137)+(L137-N137)))*100*F137)</f>
        <v/>
      </c>
      <c r="Q137" s="78"/>
      <c r="R137" s="121"/>
      <c r="S137" s="126"/>
      <c r="T137" s="128"/>
    </row>
    <row r="138" customFormat="false" ht="15" hidden="false" customHeight="true" outlineLevel="0" collapsed="false">
      <c r="A138" s="44" t="str">
        <f aca="false">IF(C138="","",ROW()-29)</f>
        <v/>
      </c>
      <c r="B138" s="113"/>
      <c r="C138" s="68"/>
      <c r="D138" s="113"/>
      <c r="E138" s="44" t="str">
        <f aca="false">IF(OR(B138="",D138=""),"",D138-B138)</f>
        <v/>
      </c>
      <c r="F138" s="114"/>
      <c r="G138" s="115"/>
      <c r="H138" s="116"/>
      <c r="I138" s="115"/>
      <c r="J138" s="117"/>
      <c r="K138" s="115"/>
      <c r="L138" s="116"/>
      <c r="M138" s="115"/>
      <c r="N138" s="117"/>
      <c r="O138" s="118" t="str">
        <f aca="false">IF(OR(C138="",F138=""),"",((H138-J138)+(L138-N138))*100*F138)</f>
        <v/>
      </c>
      <c r="P138" s="119" t="str">
        <f aca="false">IF(OR(C138="",F138=""),"",(MAX(I138-G138,K138-M138)-((H138-J138)+(L138-N138)))*100*F138)</f>
        <v/>
      </c>
      <c r="Q138" s="68"/>
      <c r="R138" s="113"/>
      <c r="S138" s="118"/>
      <c r="T138" s="120"/>
    </row>
    <row r="139" customFormat="false" ht="15" hidden="false" customHeight="true" outlineLevel="0" collapsed="false">
      <c r="A139" s="73" t="str">
        <f aca="false">IF(C139="","",ROW()-29)</f>
        <v/>
      </c>
      <c r="B139" s="121"/>
      <c r="C139" s="78"/>
      <c r="D139" s="121"/>
      <c r="E139" s="73" t="str">
        <f aca="false">IF(OR(B139="",D139=""),"",D139-B139)</f>
        <v/>
      </c>
      <c r="F139" s="122"/>
      <c r="G139" s="123"/>
      <c r="H139" s="124"/>
      <c r="I139" s="123"/>
      <c r="J139" s="125"/>
      <c r="K139" s="123"/>
      <c r="L139" s="124"/>
      <c r="M139" s="123"/>
      <c r="N139" s="125"/>
      <c r="O139" s="126" t="str">
        <f aca="false">IF(OR(C139="",F139=""),"",((H139-J139)+(L139-N139))*100*F139)</f>
        <v/>
      </c>
      <c r="P139" s="127" t="str">
        <f aca="false">IF(OR(C139="",F139=""),"",(MAX(I139-G139,K139-M139)-((H139-J139)+(L139-N139)))*100*F139)</f>
        <v/>
      </c>
      <c r="Q139" s="78"/>
      <c r="R139" s="121"/>
      <c r="S139" s="126"/>
      <c r="T139" s="128"/>
    </row>
    <row r="140" customFormat="false" ht="15" hidden="false" customHeight="true" outlineLevel="0" collapsed="false">
      <c r="A140" s="44" t="str">
        <f aca="false">IF(C140="","",ROW()-29)</f>
        <v/>
      </c>
      <c r="B140" s="113"/>
      <c r="C140" s="68"/>
      <c r="D140" s="113"/>
      <c r="E140" s="44" t="str">
        <f aca="false">IF(OR(B140="",D140=""),"",D140-B140)</f>
        <v/>
      </c>
      <c r="F140" s="114"/>
      <c r="G140" s="115"/>
      <c r="H140" s="116"/>
      <c r="I140" s="115"/>
      <c r="J140" s="117"/>
      <c r="K140" s="115"/>
      <c r="L140" s="116"/>
      <c r="M140" s="115"/>
      <c r="N140" s="117"/>
      <c r="O140" s="118" t="str">
        <f aca="false">IF(OR(C140="",F140=""),"",((H140-J140)+(L140-N140))*100*F140)</f>
        <v/>
      </c>
      <c r="P140" s="119" t="str">
        <f aca="false">IF(OR(C140="",F140=""),"",(MAX(I140-G140,K140-M140)-((H140-J140)+(L140-N140)))*100*F140)</f>
        <v/>
      </c>
      <c r="Q140" s="68"/>
      <c r="R140" s="113"/>
      <c r="S140" s="118"/>
      <c r="T140" s="120"/>
    </row>
    <row r="141" customFormat="false" ht="15" hidden="false" customHeight="true" outlineLevel="0" collapsed="false">
      <c r="A141" s="73" t="str">
        <f aca="false">IF(C141="","",ROW()-29)</f>
        <v/>
      </c>
      <c r="B141" s="121"/>
      <c r="C141" s="78"/>
      <c r="D141" s="121"/>
      <c r="E141" s="73" t="str">
        <f aca="false">IF(OR(B141="",D141=""),"",D141-B141)</f>
        <v/>
      </c>
      <c r="F141" s="122"/>
      <c r="G141" s="123"/>
      <c r="H141" s="124"/>
      <c r="I141" s="123"/>
      <c r="J141" s="125"/>
      <c r="K141" s="123"/>
      <c r="L141" s="124"/>
      <c r="M141" s="123"/>
      <c r="N141" s="125"/>
      <c r="O141" s="126" t="str">
        <f aca="false">IF(OR(C141="",F141=""),"",((H141-J141)+(L141-N141))*100*F141)</f>
        <v/>
      </c>
      <c r="P141" s="127" t="str">
        <f aca="false">IF(OR(C141="",F141=""),"",(MAX(I141-G141,K141-M141)-((H141-J141)+(L141-N141)))*100*F141)</f>
        <v/>
      </c>
      <c r="Q141" s="78"/>
      <c r="R141" s="121"/>
      <c r="S141" s="126"/>
      <c r="T141" s="128"/>
    </row>
    <row r="142" customFormat="false" ht="15" hidden="false" customHeight="true" outlineLevel="0" collapsed="false">
      <c r="A142" s="44" t="str">
        <f aca="false">IF(C142="","",ROW()-29)</f>
        <v/>
      </c>
      <c r="B142" s="113"/>
      <c r="C142" s="68"/>
      <c r="D142" s="113"/>
      <c r="E142" s="44" t="str">
        <f aca="false">IF(OR(B142="",D142=""),"",D142-B142)</f>
        <v/>
      </c>
      <c r="F142" s="114"/>
      <c r="G142" s="115"/>
      <c r="H142" s="116"/>
      <c r="I142" s="115"/>
      <c r="J142" s="117"/>
      <c r="K142" s="115"/>
      <c r="L142" s="116"/>
      <c r="M142" s="115"/>
      <c r="N142" s="117"/>
      <c r="O142" s="118" t="str">
        <f aca="false">IF(OR(C142="",F142=""),"",((H142-J142)+(L142-N142))*100*F142)</f>
        <v/>
      </c>
      <c r="P142" s="119" t="str">
        <f aca="false">IF(OR(C142="",F142=""),"",(MAX(I142-G142,K142-M142)-((H142-J142)+(L142-N142)))*100*F142)</f>
        <v/>
      </c>
      <c r="Q142" s="68"/>
      <c r="R142" s="113"/>
      <c r="S142" s="118"/>
      <c r="T142" s="120"/>
    </row>
    <row r="143" customFormat="false" ht="15" hidden="false" customHeight="true" outlineLevel="0" collapsed="false">
      <c r="A143" s="73" t="str">
        <f aca="false">IF(C143="","",ROW()-29)</f>
        <v/>
      </c>
      <c r="B143" s="121"/>
      <c r="C143" s="78"/>
      <c r="D143" s="121"/>
      <c r="E143" s="73" t="str">
        <f aca="false">IF(OR(B143="",D143=""),"",D143-B143)</f>
        <v/>
      </c>
      <c r="F143" s="122"/>
      <c r="G143" s="123"/>
      <c r="H143" s="124"/>
      <c r="I143" s="123"/>
      <c r="J143" s="125"/>
      <c r="K143" s="123"/>
      <c r="L143" s="124"/>
      <c r="M143" s="123"/>
      <c r="N143" s="125"/>
      <c r="O143" s="126" t="str">
        <f aca="false">IF(OR(C143="",F143=""),"",((H143-J143)+(L143-N143))*100*F143)</f>
        <v/>
      </c>
      <c r="P143" s="127" t="str">
        <f aca="false">IF(OR(C143="",F143=""),"",(MAX(I143-G143,K143-M143)-((H143-J143)+(L143-N143)))*100*F143)</f>
        <v/>
      </c>
      <c r="Q143" s="78"/>
      <c r="R143" s="121"/>
      <c r="S143" s="126"/>
      <c r="T143" s="128"/>
    </row>
    <row r="144" customFormat="false" ht="15" hidden="false" customHeight="true" outlineLevel="0" collapsed="false">
      <c r="A144" s="44" t="str">
        <f aca="false">IF(C144="","",ROW()-29)</f>
        <v/>
      </c>
      <c r="B144" s="113"/>
      <c r="C144" s="68"/>
      <c r="D144" s="113"/>
      <c r="E144" s="44" t="str">
        <f aca="false">IF(OR(B144="",D144=""),"",D144-B144)</f>
        <v/>
      </c>
      <c r="F144" s="114"/>
      <c r="G144" s="115"/>
      <c r="H144" s="116"/>
      <c r="I144" s="115"/>
      <c r="J144" s="117"/>
      <c r="K144" s="115"/>
      <c r="L144" s="116"/>
      <c r="M144" s="115"/>
      <c r="N144" s="117"/>
      <c r="O144" s="118" t="str">
        <f aca="false">IF(OR(C144="",F144=""),"",((H144-J144)+(L144-N144))*100*F144)</f>
        <v/>
      </c>
      <c r="P144" s="119" t="str">
        <f aca="false">IF(OR(C144="",F144=""),"",(MAX(I144-G144,K144-M144)-((H144-J144)+(L144-N144)))*100*F144)</f>
        <v/>
      </c>
      <c r="Q144" s="68"/>
      <c r="R144" s="113"/>
      <c r="S144" s="118"/>
      <c r="T144" s="120"/>
    </row>
    <row r="145" customFormat="false" ht="15" hidden="false" customHeight="true" outlineLevel="0" collapsed="false">
      <c r="A145" s="73" t="str">
        <f aca="false">IF(C145="","",ROW()-29)</f>
        <v/>
      </c>
      <c r="B145" s="121"/>
      <c r="C145" s="78"/>
      <c r="D145" s="121"/>
      <c r="E145" s="73" t="str">
        <f aca="false">IF(OR(B145="",D145=""),"",D145-B145)</f>
        <v/>
      </c>
      <c r="F145" s="122"/>
      <c r="G145" s="123"/>
      <c r="H145" s="124"/>
      <c r="I145" s="123"/>
      <c r="J145" s="125"/>
      <c r="K145" s="123"/>
      <c r="L145" s="124"/>
      <c r="M145" s="123"/>
      <c r="N145" s="125"/>
      <c r="O145" s="126" t="str">
        <f aca="false">IF(OR(C145="",F145=""),"",((H145-J145)+(L145-N145))*100*F145)</f>
        <v/>
      </c>
      <c r="P145" s="127" t="str">
        <f aca="false">IF(OR(C145="",F145=""),"",(MAX(I145-G145,K145-M145)-((H145-J145)+(L145-N145)))*100*F145)</f>
        <v/>
      </c>
      <c r="Q145" s="78"/>
      <c r="R145" s="121"/>
      <c r="S145" s="126"/>
      <c r="T145" s="128"/>
    </row>
    <row r="146" customFormat="false" ht="15" hidden="false" customHeight="true" outlineLevel="0" collapsed="false">
      <c r="A146" s="44" t="str">
        <f aca="false">IF(C146="","",ROW()-29)</f>
        <v/>
      </c>
      <c r="B146" s="113"/>
      <c r="C146" s="68"/>
      <c r="D146" s="113"/>
      <c r="E146" s="44" t="str">
        <f aca="false">IF(OR(B146="",D146=""),"",D146-B146)</f>
        <v/>
      </c>
      <c r="F146" s="114"/>
      <c r="G146" s="115"/>
      <c r="H146" s="116"/>
      <c r="I146" s="115"/>
      <c r="J146" s="117"/>
      <c r="K146" s="115"/>
      <c r="L146" s="116"/>
      <c r="M146" s="115"/>
      <c r="N146" s="117"/>
      <c r="O146" s="118" t="str">
        <f aca="false">IF(OR(C146="",F146=""),"",((H146-J146)+(L146-N146))*100*F146)</f>
        <v/>
      </c>
      <c r="P146" s="119" t="str">
        <f aca="false">IF(OR(C146="",F146=""),"",(MAX(I146-G146,K146-M146)-((H146-J146)+(L146-N146)))*100*F146)</f>
        <v/>
      </c>
      <c r="Q146" s="68"/>
      <c r="R146" s="113"/>
      <c r="S146" s="118"/>
      <c r="T146" s="120"/>
    </row>
    <row r="147" customFormat="false" ht="15" hidden="false" customHeight="true" outlineLevel="0" collapsed="false">
      <c r="A147" s="73" t="str">
        <f aca="false">IF(C147="","",ROW()-29)</f>
        <v/>
      </c>
      <c r="B147" s="121"/>
      <c r="C147" s="78"/>
      <c r="D147" s="121"/>
      <c r="E147" s="73" t="str">
        <f aca="false">IF(OR(B147="",D147=""),"",D147-B147)</f>
        <v/>
      </c>
      <c r="F147" s="122"/>
      <c r="G147" s="123"/>
      <c r="H147" s="124"/>
      <c r="I147" s="123"/>
      <c r="J147" s="125"/>
      <c r="K147" s="123"/>
      <c r="L147" s="124"/>
      <c r="M147" s="123"/>
      <c r="N147" s="125"/>
      <c r="O147" s="126" t="str">
        <f aca="false">IF(OR(C147="",F147=""),"",((H147-J147)+(L147-N147))*100*F147)</f>
        <v/>
      </c>
      <c r="P147" s="127" t="str">
        <f aca="false">IF(OR(C147="",F147=""),"",(MAX(I147-G147,K147-M147)-((H147-J147)+(L147-N147)))*100*F147)</f>
        <v/>
      </c>
      <c r="Q147" s="78"/>
      <c r="R147" s="121"/>
      <c r="S147" s="126"/>
      <c r="T147" s="128"/>
    </row>
    <row r="148" customFormat="false" ht="15" hidden="false" customHeight="true" outlineLevel="0" collapsed="false">
      <c r="A148" s="44" t="str">
        <f aca="false">IF(C148="","",ROW()-29)</f>
        <v/>
      </c>
      <c r="B148" s="113"/>
      <c r="C148" s="68"/>
      <c r="D148" s="113"/>
      <c r="E148" s="44" t="str">
        <f aca="false">IF(OR(B148="",D148=""),"",D148-B148)</f>
        <v/>
      </c>
      <c r="F148" s="114"/>
      <c r="G148" s="115"/>
      <c r="H148" s="116"/>
      <c r="I148" s="115"/>
      <c r="J148" s="117"/>
      <c r="K148" s="115"/>
      <c r="L148" s="116"/>
      <c r="M148" s="115"/>
      <c r="N148" s="117"/>
      <c r="O148" s="118" t="str">
        <f aca="false">IF(OR(C148="",F148=""),"",((H148-J148)+(L148-N148))*100*F148)</f>
        <v/>
      </c>
      <c r="P148" s="119" t="str">
        <f aca="false">IF(OR(C148="",F148=""),"",(MAX(I148-G148,K148-M148)-((H148-J148)+(L148-N148)))*100*F148)</f>
        <v/>
      </c>
      <c r="Q148" s="68"/>
      <c r="R148" s="113"/>
      <c r="S148" s="118"/>
      <c r="T148" s="120"/>
    </row>
    <row r="149" customFormat="false" ht="15" hidden="false" customHeight="true" outlineLevel="0" collapsed="false">
      <c r="A149" s="73" t="str">
        <f aca="false">IF(C149="","",ROW()-29)</f>
        <v/>
      </c>
      <c r="B149" s="121"/>
      <c r="C149" s="78"/>
      <c r="D149" s="121"/>
      <c r="E149" s="73" t="str">
        <f aca="false">IF(OR(B149="",D149=""),"",D149-B149)</f>
        <v/>
      </c>
      <c r="F149" s="122"/>
      <c r="G149" s="123"/>
      <c r="H149" s="124"/>
      <c r="I149" s="123"/>
      <c r="J149" s="125"/>
      <c r="K149" s="123"/>
      <c r="L149" s="124"/>
      <c r="M149" s="123"/>
      <c r="N149" s="125"/>
      <c r="O149" s="126" t="str">
        <f aca="false">IF(OR(C149="",F149=""),"",((H149-J149)+(L149-N149))*100*F149)</f>
        <v/>
      </c>
      <c r="P149" s="127" t="str">
        <f aca="false">IF(OR(C149="",F149=""),"",(MAX(I149-G149,K149-M149)-((H149-J149)+(L149-N149)))*100*F149)</f>
        <v/>
      </c>
      <c r="Q149" s="78"/>
      <c r="R149" s="121"/>
      <c r="S149" s="126"/>
      <c r="T149" s="128"/>
    </row>
    <row r="150" customFormat="false" ht="15" hidden="false" customHeight="true" outlineLevel="0" collapsed="false">
      <c r="A150" s="44" t="str">
        <f aca="false">IF(C150="","",ROW()-29)</f>
        <v/>
      </c>
      <c r="B150" s="113"/>
      <c r="C150" s="68"/>
      <c r="D150" s="113"/>
      <c r="E150" s="44" t="str">
        <f aca="false">IF(OR(B150="",D150=""),"",D150-B150)</f>
        <v/>
      </c>
      <c r="F150" s="114"/>
      <c r="G150" s="115"/>
      <c r="H150" s="116"/>
      <c r="I150" s="115"/>
      <c r="J150" s="117"/>
      <c r="K150" s="115"/>
      <c r="L150" s="116"/>
      <c r="M150" s="115"/>
      <c r="N150" s="117"/>
      <c r="O150" s="118" t="str">
        <f aca="false">IF(OR(C150="",F150=""),"",((H150-J150)+(L150-N150))*100*F150)</f>
        <v/>
      </c>
      <c r="P150" s="119" t="str">
        <f aca="false">IF(OR(C150="",F150=""),"",(MAX(I150-G150,K150-M150)-((H150-J150)+(L150-N150)))*100*F150)</f>
        <v/>
      </c>
      <c r="Q150" s="68"/>
      <c r="R150" s="113"/>
      <c r="S150" s="118"/>
      <c r="T150" s="120"/>
    </row>
    <row r="151" customFormat="false" ht="15" hidden="false" customHeight="true" outlineLevel="0" collapsed="false">
      <c r="A151" s="73" t="str">
        <f aca="false">IF(C151="","",ROW()-29)</f>
        <v/>
      </c>
      <c r="B151" s="121"/>
      <c r="C151" s="78"/>
      <c r="D151" s="121"/>
      <c r="E151" s="73" t="str">
        <f aca="false">IF(OR(B151="",D151=""),"",D151-B151)</f>
        <v/>
      </c>
      <c r="F151" s="122"/>
      <c r="G151" s="123"/>
      <c r="H151" s="124"/>
      <c r="I151" s="123"/>
      <c r="J151" s="125"/>
      <c r="K151" s="123"/>
      <c r="L151" s="124"/>
      <c r="M151" s="123"/>
      <c r="N151" s="125"/>
      <c r="O151" s="126" t="str">
        <f aca="false">IF(OR(C151="",F151=""),"",((H151-J151)+(L151-N151))*100*F151)</f>
        <v/>
      </c>
      <c r="P151" s="127" t="str">
        <f aca="false">IF(OR(C151="",F151=""),"",(MAX(I151-G151,K151-M151)-((H151-J151)+(L151-N151)))*100*F151)</f>
        <v/>
      </c>
      <c r="Q151" s="78"/>
      <c r="R151" s="121"/>
      <c r="S151" s="126"/>
      <c r="T151" s="128"/>
    </row>
    <row r="152" customFormat="false" ht="15" hidden="false" customHeight="true" outlineLevel="0" collapsed="false">
      <c r="A152" s="44" t="str">
        <f aca="false">IF(C152="","",ROW()-29)</f>
        <v/>
      </c>
      <c r="B152" s="113"/>
      <c r="C152" s="68"/>
      <c r="D152" s="113"/>
      <c r="E152" s="44" t="str">
        <f aca="false">IF(OR(B152="",D152=""),"",D152-B152)</f>
        <v/>
      </c>
      <c r="F152" s="114"/>
      <c r="G152" s="115"/>
      <c r="H152" s="116"/>
      <c r="I152" s="115"/>
      <c r="J152" s="117"/>
      <c r="K152" s="115"/>
      <c r="L152" s="116"/>
      <c r="M152" s="115"/>
      <c r="N152" s="117"/>
      <c r="O152" s="118" t="str">
        <f aca="false">IF(OR(C152="",F152=""),"",((H152-J152)+(L152-N152))*100*F152)</f>
        <v/>
      </c>
      <c r="P152" s="119" t="str">
        <f aca="false">IF(OR(C152="",F152=""),"",(MAX(I152-G152,K152-M152)-((H152-J152)+(L152-N152)))*100*F152)</f>
        <v/>
      </c>
      <c r="Q152" s="68"/>
      <c r="R152" s="113"/>
      <c r="S152" s="118"/>
      <c r="T152" s="120"/>
    </row>
    <row r="153" customFormat="false" ht="15" hidden="false" customHeight="true" outlineLevel="0" collapsed="false">
      <c r="A153" s="73" t="str">
        <f aca="false">IF(C153="","",ROW()-29)</f>
        <v/>
      </c>
      <c r="B153" s="121"/>
      <c r="C153" s="78"/>
      <c r="D153" s="121"/>
      <c r="E153" s="73" t="str">
        <f aca="false">IF(OR(B153="",D153=""),"",D153-B153)</f>
        <v/>
      </c>
      <c r="F153" s="122"/>
      <c r="G153" s="123"/>
      <c r="H153" s="124"/>
      <c r="I153" s="123"/>
      <c r="J153" s="125"/>
      <c r="K153" s="123"/>
      <c r="L153" s="124"/>
      <c r="M153" s="123"/>
      <c r="N153" s="125"/>
      <c r="O153" s="126" t="str">
        <f aca="false">IF(OR(C153="",F153=""),"",((H153-J153)+(L153-N153))*100*F153)</f>
        <v/>
      </c>
      <c r="P153" s="127" t="str">
        <f aca="false">IF(OR(C153="",F153=""),"",(MAX(I153-G153,K153-M153)-((H153-J153)+(L153-N153)))*100*F153)</f>
        <v/>
      </c>
      <c r="Q153" s="78"/>
      <c r="R153" s="121"/>
      <c r="S153" s="126"/>
      <c r="T153" s="128"/>
    </row>
    <row r="154" customFormat="false" ht="15" hidden="false" customHeight="true" outlineLevel="0" collapsed="false">
      <c r="A154" s="44" t="str">
        <f aca="false">IF(C154="","",ROW()-29)</f>
        <v/>
      </c>
      <c r="B154" s="113"/>
      <c r="C154" s="68"/>
      <c r="D154" s="113"/>
      <c r="E154" s="44" t="str">
        <f aca="false">IF(OR(B154="",D154=""),"",D154-B154)</f>
        <v/>
      </c>
      <c r="F154" s="114"/>
      <c r="G154" s="115"/>
      <c r="H154" s="116"/>
      <c r="I154" s="115"/>
      <c r="J154" s="117"/>
      <c r="K154" s="115"/>
      <c r="L154" s="116"/>
      <c r="M154" s="115"/>
      <c r="N154" s="117"/>
      <c r="O154" s="118" t="str">
        <f aca="false">IF(OR(C154="",F154=""),"",((H154-J154)+(L154-N154))*100*F154)</f>
        <v/>
      </c>
      <c r="P154" s="119" t="str">
        <f aca="false">IF(OR(C154="",F154=""),"",(MAX(I154-G154,K154-M154)-((H154-J154)+(L154-N154)))*100*F154)</f>
        <v/>
      </c>
      <c r="Q154" s="68"/>
      <c r="R154" s="113"/>
      <c r="S154" s="118"/>
      <c r="T154" s="120"/>
    </row>
    <row r="155" customFormat="false" ht="15" hidden="false" customHeight="true" outlineLevel="0" collapsed="false">
      <c r="A155" s="73" t="str">
        <f aca="false">IF(C155="","",ROW()-29)</f>
        <v/>
      </c>
      <c r="B155" s="121"/>
      <c r="C155" s="78"/>
      <c r="D155" s="121"/>
      <c r="E155" s="73" t="str">
        <f aca="false">IF(OR(B155="",D155=""),"",D155-B155)</f>
        <v/>
      </c>
      <c r="F155" s="122"/>
      <c r="G155" s="123"/>
      <c r="H155" s="124"/>
      <c r="I155" s="123"/>
      <c r="J155" s="125"/>
      <c r="K155" s="123"/>
      <c r="L155" s="124"/>
      <c r="M155" s="123"/>
      <c r="N155" s="125"/>
      <c r="O155" s="126" t="str">
        <f aca="false">IF(OR(C155="",F155=""),"",((H155-J155)+(L155-N155))*100*F155)</f>
        <v/>
      </c>
      <c r="P155" s="127" t="str">
        <f aca="false">IF(OR(C155="",F155=""),"",(MAX(I155-G155,K155-M155)-((H155-J155)+(L155-N155)))*100*F155)</f>
        <v/>
      </c>
      <c r="Q155" s="78"/>
      <c r="R155" s="121"/>
      <c r="S155" s="126"/>
      <c r="T155" s="128"/>
    </row>
    <row r="156" customFormat="false" ht="15" hidden="false" customHeight="true" outlineLevel="0" collapsed="false">
      <c r="A156" s="44" t="str">
        <f aca="false">IF(C156="","",ROW()-29)</f>
        <v/>
      </c>
      <c r="B156" s="113"/>
      <c r="C156" s="68"/>
      <c r="D156" s="113"/>
      <c r="E156" s="44" t="str">
        <f aca="false">IF(OR(B156="",D156=""),"",D156-B156)</f>
        <v/>
      </c>
      <c r="F156" s="114"/>
      <c r="G156" s="115"/>
      <c r="H156" s="116"/>
      <c r="I156" s="115"/>
      <c r="J156" s="117"/>
      <c r="K156" s="115"/>
      <c r="L156" s="116"/>
      <c r="M156" s="115"/>
      <c r="N156" s="117"/>
      <c r="O156" s="118" t="str">
        <f aca="false">IF(OR(C156="",F156=""),"",((H156-J156)+(L156-N156))*100*F156)</f>
        <v/>
      </c>
      <c r="P156" s="119" t="str">
        <f aca="false">IF(OR(C156="",F156=""),"",(MAX(I156-G156,K156-M156)-((H156-J156)+(L156-N156)))*100*F156)</f>
        <v/>
      </c>
      <c r="Q156" s="68"/>
      <c r="R156" s="113"/>
      <c r="S156" s="118"/>
      <c r="T156" s="120"/>
    </row>
    <row r="157" customFormat="false" ht="15" hidden="false" customHeight="true" outlineLevel="0" collapsed="false">
      <c r="A157" s="73" t="str">
        <f aca="false">IF(C157="","",ROW()-29)</f>
        <v/>
      </c>
      <c r="B157" s="121"/>
      <c r="C157" s="78"/>
      <c r="D157" s="121"/>
      <c r="E157" s="73" t="str">
        <f aca="false">IF(OR(B157="",D157=""),"",D157-B157)</f>
        <v/>
      </c>
      <c r="F157" s="122"/>
      <c r="G157" s="123"/>
      <c r="H157" s="124"/>
      <c r="I157" s="123"/>
      <c r="J157" s="125"/>
      <c r="K157" s="123"/>
      <c r="L157" s="124"/>
      <c r="M157" s="123"/>
      <c r="N157" s="125"/>
      <c r="O157" s="126" t="str">
        <f aca="false">IF(OR(C157="",F157=""),"",((H157-J157)+(L157-N157))*100*F157)</f>
        <v/>
      </c>
      <c r="P157" s="127" t="str">
        <f aca="false">IF(OR(C157="",F157=""),"",(MAX(I157-G157,K157-M157)-((H157-J157)+(L157-N157)))*100*F157)</f>
        <v/>
      </c>
      <c r="Q157" s="78"/>
      <c r="R157" s="121"/>
      <c r="S157" s="126"/>
      <c r="T157" s="128"/>
    </row>
    <row r="158" customFormat="false" ht="15" hidden="false" customHeight="true" outlineLevel="0" collapsed="false">
      <c r="A158" s="44" t="str">
        <f aca="false">IF(C158="","",ROW()-29)</f>
        <v/>
      </c>
      <c r="B158" s="113"/>
      <c r="C158" s="68"/>
      <c r="D158" s="113"/>
      <c r="E158" s="44" t="str">
        <f aca="false">IF(OR(B158="",D158=""),"",D158-B158)</f>
        <v/>
      </c>
      <c r="F158" s="114"/>
      <c r="G158" s="115"/>
      <c r="H158" s="116"/>
      <c r="I158" s="115"/>
      <c r="J158" s="117"/>
      <c r="K158" s="115"/>
      <c r="L158" s="116"/>
      <c r="M158" s="115"/>
      <c r="N158" s="117"/>
      <c r="O158" s="118" t="str">
        <f aca="false">IF(OR(C158="",F158=""),"",((H158-J158)+(L158-N158))*100*F158)</f>
        <v/>
      </c>
      <c r="P158" s="119" t="str">
        <f aca="false">IF(OR(C158="",F158=""),"",(MAX(I158-G158,K158-M158)-((H158-J158)+(L158-N158)))*100*F158)</f>
        <v/>
      </c>
      <c r="Q158" s="68"/>
      <c r="R158" s="113"/>
      <c r="S158" s="118"/>
      <c r="T158" s="120"/>
    </row>
    <row r="159" customFormat="false" ht="15" hidden="false" customHeight="true" outlineLevel="0" collapsed="false">
      <c r="A159" s="73" t="str">
        <f aca="false">IF(C159="","",ROW()-29)</f>
        <v/>
      </c>
      <c r="B159" s="121"/>
      <c r="C159" s="78"/>
      <c r="D159" s="121"/>
      <c r="E159" s="73" t="str">
        <f aca="false">IF(OR(B159="",D159=""),"",D159-B159)</f>
        <v/>
      </c>
      <c r="F159" s="122"/>
      <c r="G159" s="123"/>
      <c r="H159" s="124"/>
      <c r="I159" s="123"/>
      <c r="J159" s="125"/>
      <c r="K159" s="123"/>
      <c r="L159" s="124"/>
      <c r="M159" s="123"/>
      <c r="N159" s="125"/>
      <c r="O159" s="126" t="str">
        <f aca="false">IF(OR(C159="",F159=""),"",((H159-J159)+(L159-N159))*100*F159)</f>
        <v/>
      </c>
      <c r="P159" s="127" t="str">
        <f aca="false">IF(OR(C159="",F159=""),"",(MAX(I159-G159,K159-M159)-((H159-J159)+(L159-N159)))*100*F159)</f>
        <v/>
      </c>
      <c r="Q159" s="78"/>
      <c r="R159" s="121"/>
      <c r="S159" s="126"/>
      <c r="T159" s="128"/>
    </row>
    <row r="160" customFormat="false" ht="15" hidden="false" customHeight="true" outlineLevel="0" collapsed="false">
      <c r="A160" s="44" t="str">
        <f aca="false">IF(C160="","",ROW()-29)</f>
        <v/>
      </c>
      <c r="B160" s="113"/>
      <c r="C160" s="68"/>
      <c r="D160" s="113"/>
      <c r="E160" s="44" t="str">
        <f aca="false">IF(OR(B160="",D160=""),"",D160-B160)</f>
        <v/>
      </c>
      <c r="F160" s="114"/>
      <c r="G160" s="115"/>
      <c r="H160" s="116"/>
      <c r="I160" s="115"/>
      <c r="J160" s="117"/>
      <c r="K160" s="115"/>
      <c r="L160" s="116"/>
      <c r="M160" s="115"/>
      <c r="N160" s="117"/>
      <c r="O160" s="118" t="str">
        <f aca="false">IF(OR(C160="",F160=""),"",((H160-J160)+(L160-N160))*100*F160)</f>
        <v/>
      </c>
      <c r="P160" s="119" t="str">
        <f aca="false">IF(OR(C160="",F160=""),"",(MAX(I160-G160,K160-M160)-((H160-J160)+(L160-N160)))*100*F160)</f>
        <v/>
      </c>
      <c r="Q160" s="68"/>
      <c r="R160" s="113"/>
      <c r="S160" s="118"/>
      <c r="T160" s="120"/>
    </row>
    <row r="161" customFormat="false" ht="15" hidden="false" customHeight="true" outlineLevel="0" collapsed="false">
      <c r="A161" s="73" t="str">
        <f aca="false">IF(C161="","",ROW()-29)</f>
        <v/>
      </c>
      <c r="B161" s="121"/>
      <c r="C161" s="78"/>
      <c r="D161" s="121"/>
      <c r="E161" s="73" t="str">
        <f aca="false">IF(OR(B161="",D161=""),"",D161-B161)</f>
        <v/>
      </c>
      <c r="F161" s="122"/>
      <c r="G161" s="123"/>
      <c r="H161" s="124"/>
      <c r="I161" s="123"/>
      <c r="J161" s="125"/>
      <c r="K161" s="123"/>
      <c r="L161" s="124"/>
      <c r="M161" s="123"/>
      <c r="N161" s="125"/>
      <c r="O161" s="126" t="str">
        <f aca="false">IF(OR(C161="",F161=""),"",((H161-J161)+(L161-N161))*100*F161)</f>
        <v/>
      </c>
      <c r="P161" s="127" t="str">
        <f aca="false">IF(OR(C161="",F161=""),"",(MAX(I161-G161,K161-M161)-((H161-J161)+(L161-N161)))*100*F161)</f>
        <v/>
      </c>
      <c r="Q161" s="78"/>
      <c r="R161" s="121"/>
      <c r="S161" s="126"/>
      <c r="T161" s="128"/>
    </row>
    <row r="162" customFormat="false" ht="15" hidden="false" customHeight="true" outlineLevel="0" collapsed="false">
      <c r="A162" s="44" t="str">
        <f aca="false">IF(C162="","",ROW()-29)</f>
        <v/>
      </c>
      <c r="B162" s="113"/>
      <c r="C162" s="68"/>
      <c r="D162" s="113"/>
      <c r="E162" s="44" t="str">
        <f aca="false">IF(OR(B162="",D162=""),"",D162-B162)</f>
        <v/>
      </c>
      <c r="F162" s="114"/>
      <c r="G162" s="115"/>
      <c r="H162" s="116"/>
      <c r="I162" s="115"/>
      <c r="J162" s="117"/>
      <c r="K162" s="115"/>
      <c r="L162" s="116"/>
      <c r="M162" s="115"/>
      <c r="N162" s="117"/>
      <c r="O162" s="118" t="str">
        <f aca="false">IF(OR(C162="",F162=""),"",((H162-J162)+(L162-N162))*100*F162)</f>
        <v/>
      </c>
      <c r="P162" s="119" t="str">
        <f aca="false">IF(OR(C162="",F162=""),"",(MAX(I162-G162,K162-M162)-((H162-J162)+(L162-N162)))*100*F162)</f>
        <v/>
      </c>
      <c r="Q162" s="68"/>
      <c r="R162" s="113"/>
      <c r="S162" s="118"/>
      <c r="T162" s="120"/>
    </row>
    <row r="163" customFormat="false" ht="15" hidden="false" customHeight="true" outlineLevel="0" collapsed="false">
      <c r="A163" s="73" t="str">
        <f aca="false">IF(C163="","",ROW()-29)</f>
        <v/>
      </c>
      <c r="B163" s="121"/>
      <c r="C163" s="78"/>
      <c r="D163" s="121"/>
      <c r="E163" s="73" t="str">
        <f aca="false">IF(OR(B163="",D163=""),"",D163-B163)</f>
        <v/>
      </c>
      <c r="F163" s="122"/>
      <c r="G163" s="123"/>
      <c r="H163" s="124"/>
      <c r="I163" s="123"/>
      <c r="J163" s="125"/>
      <c r="K163" s="123"/>
      <c r="L163" s="124"/>
      <c r="M163" s="123"/>
      <c r="N163" s="125"/>
      <c r="O163" s="126" t="str">
        <f aca="false">IF(OR(C163="",F163=""),"",((H163-J163)+(L163-N163))*100*F163)</f>
        <v/>
      </c>
      <c r="P163" s="127" t="str">
        <f aca="false">IF(OR(C163="",F163=""),"",(MAX(I163-G163,K163-M163)-((H163-J163)+(L163-N163)))*100*F163)</f>
        <v/>
      </c>
      <c r="Q163" s="78"/>
      <c r="R163" s="121"/>
      <c r="S163" s="126"/>
      <c r="T163" s="128"/>
    </row>
    <row r="164" customFormat="false" ht="15" hidden="false" customHeight="true" outlineLevel="0" collapsed="false">
      <c r="A164" s="44" t="str">
        <f aca="false">IF(C164="","",ROW()-29)</f>
        <v/>
      </c>
      <c r="B164" s="113"/>
      <c r="C164" s="68"/>
      <c r="D164" s="113"/>
      <c r="E164" s="44" t="str">
        <f aca="false">IF(OR(B164="",D164=""),"",D164-B164)</f>
        <v/>
      </c>
      <c r="F164" s="114"/>
      <c r="G164" s="115"/>
      <c r="H164" s="116"/>
      <c r="I164" s="115"/>
      <c r="J164" s="117"/>
      <c r="K164" s="115"/>
      <c r="L164" s="116"/>
      <c r="M164" s="115"/>
      <c r="N164" s="117"/>
      <c r="O164" s="118" t="str">
        <f aca="false">IF(OR(C164="",F164=""),"",((H164-J164)+(L164-N164))*100*F164)</f>
        <v/>
      </c>
      <c r="P164" s="119" t="str">
        <f aca="false">IF(OR(C164="",F164=""),"",(MAX(I164-G164,K164-M164)-((H164-J164)+(L164-N164)))*100*F164)</f>
        <v/>
      </c>
      <c r="Q164" s="68"/>
      <c r="R164" s="113"/>
      <c r="S164" s="118"/>
      <c r="T164" s="120"/>
    </row>
    <row r="165" customFormat="false" ht="15" hidden="false" customHeight="true" outlineLevel="0" collapsed="false">
      <c r="A165" s="73" t="str">
        <f aca="false">IF(C165="","",ROW()-29)</f>
        <v/>
      </c>
      <c r="B165" s="121"/>
      <c r="C165" s="78"/>
      <c r="D165" s="121"/>
      <c r="E165" s="73" t="str">
        <f aca="false">IF(OR(B165="",D165=""),"",D165-B165)</f>
        <v/>
      </c>
      <c r="F165" s="122"/>
      <c r="G165" s="123"/>
      <c r="H165" s="124"/>
      <c r="I165" s="123"/>
      <c r="J165" s="125"/>
      <c r="K165" s="123"/>
      <c r="L165" s="124"/>
      <c r="M165" s="123"/>
      <c r="N165" s="125"/>
      <c r="O165" s="126" t="str">
        <f aca="false">IF(OR(C165="",F165=""),"",((H165-J165)+(L165-N165))*100*F165)</f>
        <v/>
      </c>
      <c r="P165" s="127" t="str">
        <f aca="false">IF(OR(C165="",F165=""),"",(MAX(I165-G165,K165-M165)-((H165-J165)+(L165-N165)))*100*F165)</f>
        <v/>
      </c>
      <c r="Q165" s="78"/>
      <c r="R165" s="121"/>
      <c r="S165" s="126"/>
      <c r="T165" s="128"/>
    </row>
    <row r="166" customFormat="false" ht="15" hidden="false" customHeight="true" outlineLevel="0" collapsed="false">
      <c r="A166" s="44" t="str">
        <f aca="false">IF(C166="","",ROW()-29)</f>
        <v/>
      </c>
      <c r="B166" s="113"/>
      <c r="C166" s="68"/>
      <c r="D166" s="113"/>
      <c r="E166" s="44" t="str">
        <f aca="false">IF(OR(B166="",D166=""),"",D166-B166)</f>
        <v/>
      </c>
      <c r="F166" s="114"/>
      <c r="G166" s="115"/>
      <c r="H166" s="116"/>
      <c r="I166" s="115"/>
      <c r="J166" s="117"/>
      <c r="K166" s="115"/>
      <c r="L166" s="116"/>
      <c r="M166" s="115"/>
      <c r="N166" s="117"/>
      <c r="O166" s="118" t="str">
        <f aca="false">IF(OR(C166="",F166=""),"",((H166-J166)+(L166-N166))*100*F166)</f>
        <v/>
      </c>
      <c r="P166" s="119" t="str">
        <f aca="false">IF(OR(C166="",F166=""),"",(MAX(I166-G166,K166-M166)-((H166-J166)+(L166-N166)))*100*F166)</f>
        <v/>
      </c>
      <c r="Q166" s="68"/>
      <c r="R166" s="113"/>
      <c r="S166" s="118"/>
      <c r="T166" s="120"/>
    </row>
    <row r="167" customFormat="false" ht="15" hidden="false" customHeight="true" outlineLevel="0" collapsed="false">
      <c r="A167" s="73" t="str">
        <f aca="false">IF(C167="","",ROW()-29)</f>
        <v/>
      </c>
      <c r="B167" s="121"/>
      <c r="C167" s="78"/>
      <c r="D167" s="121"/>
      <c r="E167" s="73" t="str">
        <f aca="false">IF(OR(B167="",D167=""),"",D167-B167)</f>
        <v/>
      </c>
      <c r="F167" s="122"/>
      <c r="G167" s="123"/>
      <c r="H167" s="124"/>
      <c r="I167" s="123"/>
      <c r="J167" s="125"/>
      <c r="K167" s="123"/>
      <c r="L167" s="124"/>
      <c r="M167" s="123"/>
      <c r="N167" s="125"/>
      <c r="O167" s="126" t="str">
        <f aca="false">IF(OR(C167="",F167=""),"",((H167-J167)+(L167-N167))*100*F167)</f>
        <v/>
      </c>
      <c r="P167" s="127" t="str">
        <f aca="false">IF(OR(C167="",F167=""),"",(MAX(I167-G167,K167-M167)-((H167-J167)+(L167-N167)))*100*F167)</f>
        <v/>
      </c>
      <c r="Q167" s="78"/>
      <c r="R167" s="121"/>
      <c r="S167" s="126"/>
      <c r="T167" s="128"/>
    </row>
    <row r="168" customFormat="false" ht="15" hidden="false" customHeight="true" outlineLevel="0" collapsed="false">
      <c r="A168" s="44" t="str">
        <f aca="false">IF(C168="","",ROW()-29)</f>
        <v/>
      </c>
      <c r="B168" s="113"/>
      <c r="C168" s="68"/>
      <c r="D168" s="113"/>
      <c r="E168" s="44" t="str">
        <f aca="false">IF(OR(B168="",D168=""),"",D168-B168)</f>
        <v/>
      </c>
      <c r="F168" s="114"/>
      <c r="G168" s="115"/>
      <c r="H168" s="116"/>
      <c r="I168" s="115"/>
      <c r="J168" s="117"/>
      <c r="K168" s="115"/>
      <c r="L168" s="116"/>
      <c r="M168" s="115"/>
      <c r="N168" s="117"/>
      <c r="O168" s="118" t="str">
        <f aca="false">IF(OR(C168="",F168=""),"",((H168-J168)+(L168-N168))*100*F168)</f>
        <v/>
      </c>
      <c r="P168" s="119" t="str">
        <f aca="false">IF(OR(C168="",F168=""),"",(MAX(I168-G168,K168-M168)-((H168-J168)+(L168-N168)))*100*F168)</f>
        <v/>
      </c>
      <c r="Q168" s="68"/>
      <c r="R168" s="113"/>
      <c r="S168" s="118"/>
      <c r="T168" s="120"/>
    </row>
    <row r="169" customFormat="false" ht="15" hidden="false" customHeight="true" outlineLevel="0" collapsed="false">
      <c r="A169" s="73" t="str">
        <f aca="false">IF(C169="","",ROW()-29)</f>
        <v/>
      </c>
      <c r="B169" s="121"/>
      <c r="C169" s="78"/>
      <c r="D169" s="121"/>
      <c r="E169" s="73" t="str">
        <f aca="false">IF(OR(B169="",D169=""),"",D169-B169)</f>
        <v/>
      </c>
      <c r="F169" s="122"/>
      <c r="G169" s="123"/>
      <c r="H169" s="124"/>
      <c r="I169" s="123"/>
      <c r="J169" s="125"/>
      <c r="K169" s="123"/>
      <c r="L169" s="124"/>
      <c r="M169" s="123"/>
      <c r="N169" s="125"/>
      <c r="O169" s="126" t="str">
        <f aca="false">IF(OR(C169="",F169=""),"",((H169-J169)+(L169-N169))*100*F169)</f>
        <v/>
      </c>
      <c r="P169" s="127" t="str">
        <f aca="false">IF(OR(C169="",F169=""),"",(MAX(I169-G169,K169-M169)-((H169-J169)+(L169-N169)))*100*F169)</f>
        <v/>
      </c>
      <c r="Q169" s="78"/>
      <c r="R169" s="121"/>
      <c r="S169" s="126"/>
      <c r="T169" s="128"/>
    </row>
    <row r="170" customFormat="false" ht="15" hidden="false" customHeight="true" outlineLevel="0" collapsed="false">
      <c r="A170" s="44" t="str">
        <f aca="false">IF(C170="","",ROW()-29)</f>
        <v/>
      </c>
      <c r="B170" s="113"/>
      <c r="C170" s="68"/>
      <c r="D170" s="113"/>
      <c r="E170" s="44" t="str">
        <f aca="false">IF(OR(B170="",D170=""),"",D170-B170)</f>
        <v/>
      </c>
      <c r="F170" s="114"/>
      <c r="G170" s="115"/>
      <c r="H170" s="116"/>
      <c r="I170" s="115"/>
      <c r="J170" s="117"/>
      <c r="K170" s="115"/>
      <c r="L170" s="116"/>
      <c r="M170" s="115"/>
      <c r="N170" s="117"/>
      <c r="O170" s="118" t="str">
        <f aca="false">IF(OR(C170="",F170=""),"",((H170-J170)+(L170-N170))*100*F170)</f>
        <v/>
      </c>
      <c r="P170" s="119" t="str">
        <f aca="false">IF(OR(C170="",F170=""),"",(MAX(I170-G170,K170-M170)-((H170-J170)+(L170-N170)))*100*F170)</f>
        <v/>
      </c>
      <c r="Q170" s="68"/>
      <c r="R170" s="113"/>
      <c r="S170" s="118"/>
      <c r="T170" s="120"/>
    </row>
    <row r="171" customFormat="false" ht="15" hidden="false" customHeight="true" outlineLevel="0" collapsed="false">
      <c r="A171" s="73" t="str">
        <f aca="false">IF(C171="","",ROW()-29)</f>
        <v/>
      </c>
      <c r="B171" s="121"/>
      <c r="C171" s="78"/>
      <c r="D171" s="121"/>
      <c r="E171" s="73" t="str">
        <f aca="false">IF(OR(B171="",D171=""),"",D171-B171)</f>
        <v/>
      </c>
      <c r="F171" s="122"/>
      <c r="G171" s="123"/>
      <c r="H171" s="124"/>
      <c r="I171" s="123"/>
      <c r="J171" s="125"/>
      <c r="K171" s="123"/>
      <c r="L171" s="124"/>
      <c r="M171" s="123"/>
      <c r="N171" s="125"/>
      <c r="O171" s="126" t="str">
        <f aca="false">IF(OR(C171="",F171=""),"",((H171-J171)+(L171-N171))*100*F171)</f>
        <v/>
      </c>
      <c r="P171" s="127" t="str">
        <f aca="false">IF(OR(C171="",F171=""),"",(MAX(I171-G171,K171-M171)-((H171-J171)+(L171-N171)))*100*F171)</f>
        <v/>
      </c>
      <c r="Q171" s="78"/>
      <c r="R171" s="121"/>
      <c r="S171" s="126"/>
      <c r="T171" s="128"/>
    </row>
    <row r="172" customFormat="false" ht="15" hidden="false" customHeight="true" outlineLevel="0" collapsed="false">
      <c r="A172" s="44" t="str">
        <f aca="false">IF(C172="","",ROW()-29)</f>
        <v/>
      </c>
      <c r="B172" s="113"/>
      <c r="C172" s="68"/>
      <c r="D172" s="113"/>
      <c r="E172" s="44" t="str">
        <f aca="false">IF(OR(B172="",D172=""),"",D172-B172)</f>
        <v/>
      </c>
      <c r="F172" s="114"/>
      <c r="G172" s="115"/>
      <c r="H172" s="116"/>
      <c r="I172" s="115"/>
      <c r="J172" s="117"/>
      <c r="K172" s="115"/>
      <c r="L172" s="116"/>
      <c r="M172" s="115"/>
      <c r="N172" s="117"/>
      <c r="O172" s="118" t="str">
        <f aca="false">IF(OR(C172="",F172=""),"",((H172-J172)+(L172-N172))*100*F172)</f>
        <v/>
      </c>
      <c r="P172" s="119" t="str">
        <f aca="false">IF(OR(C172="",F172=""),"",(MAX(I172-G172,K172-M172)-((H172-J172)+(L172-N172)))*100*F172)</f>
        <v/>
      </c>
      <c r="Q172" s="68"/>
      <c r="R172" s="113"/>
      <c r="S172" s="118"/>
      <c r="T172" s="120"/>
    </row>
    <row r="173" customFormat="false" ht="15" hidden="false" customHeight="true" outlineLevel="0" collapsed="false">
      <c r="A173" s="73" t="str">
        <f aca="false">IF(C173="","",ROW()-29)</f>
        <v/>
      </c>
      <c r="B173" s="121"/>
      <c r="C173" s="78"/>
      <c r="D173" s="121"/>
      <c r="E173" s="73" t="str">
        <f aca="false">IF(OR(B173="",D173=""),"",D173-B173)</f>
        <v/>
      </c>
      <c r="F173" s="122"/>
      <c r="G173" s="123"/>
      <c r="H173" s="124"/>
      <c r="I173" s="123"/>
      <c r="J173" s="125"/>
      <c r="K173" s="123"/>
      <c r="L173" s="124"/>
      <c r="M173" s="123"/>
      <c r="N173" s="125"/>
      <c r="O173" s="126" t="str">
        <f aca="false">IF(OR(C173="",F173=""),"",((H173-J173)+(L173-N173))*100*F173)</f>
        <v/>
      </c>
      <c r="P173" s="127" t="str">
        <f aca="false">IF(OR(C173="",F173=""),"",(MAX(I173-G173,K173-M173)-((H173-J173)+(L173-N173)))*100*F173)</f>
        <v/>
      </c>
      <c r="Q173" s="78"/>
      <c r="R173" s="121"/>
      <c r="S173" s="126"/>
      <c r="T173" s="128"/>
    </row>
    <row r="174" customFormat="false" ht="15" hidden="false" customHeight="true" outlineLevel="0" collapsed="false">
      <c r="A174" s="44" t="str">
        <f aca="false">IF(C174="","",ROW()-29)</f>
        <v/>
      </c>
      <c r="B174" s="113"/>
      <c r="C174" s="68"/>
      <c r="D174" s="113"/>
      <c r="E174" s="44" t="str">
        <f aca="false">IF(OR(B174="",D174=""),"",D174-B174)</f>
        <v/>
      </c>
      <c r="F174" s="114"/>
      <c r="G174" s="115"/>
      <c r="H174" s="116"/>
      <c r="I174" s="115"/>
      <c r="J174" s="117"/>
      <c r="K174" s="115"/>
      <c r="L174" s="116"/>
      <c r="M174" s="115"/>
      <c r="N174" s="117"/>
      <c r="O174" s="118" t="str">
        <f aca="false">IF(OR(C174="",F174=""),"",((H174-J174)+(L174-N174))*100*F174)</f>
        <v/>
      </c>
      <c r="P174" s="119" t="str">
        <f aca="false">IF(OR(C174="",F174=""),"",(MAX(I174-G174,K174-M174)-((H174-J174)+(L174-N174)))*100*F174)</f>
        <v/>
      </c>
      <c r="Q174" s="68"/>
      <c r="R174" s="113"/>
      <c r="S174" s="118"/>
      <c r="T174" s="120"/>
    </row>
    <row r="175" customFormat="false" ht="15" hidden="false" customHeight="true" outlineLevel="0" collapsed="false">
      <c r="A175" s="73" t="str">
        <f aca="false">IF(C175="","",ROW()-29)</f>
        <v/>
      </c>
      <c r="B175" s="121"/>
      <c r="C175" s="78"/>
      <c r="D175" s="121"/>
      <c r="E175" s="73" t="str">
        <f aca="false">IF(OR(B175="",D175=""),"",D175-B175)</f>
        <v/>
      </c>
      <c r="F175" s="122"/>
      <c r="G175" s="123"/>
      <c r="H175" s="124"/>
      <c r="I175" s="123"/>
      <c r="J175" s="125"/>
      <c r="K175" s="123"/>
      <c r="L175" s="124"/>
      <c r="M175" s="123"/>
      <c r="N175" s="125"/>
      <c r="O175" s="126" t="str">
        <f aca="false">IF(OR(C175="",F175=""),"",((H175-J175)+(L175-N175))*100*F175)</f>
        <v/>
      </c>
      <c r="P175" s="127" t="str">
        <f aca="false">IF(OR(C175="",F175=""),"",(MAX(I175-G175,K175-M175)-((H175-J175)+(L175-N175)))*100*F175)</f>
        <v/>
      </c>
      <c r="Q175" s="78"/>
      <c r="R175" s="121"/>
      <c r="S175" s="126"/>
      <c r="T175" s="128"/>
    </row>
    <row r="176" customFormat="false" ht="15" hidden="false" customHeight="true" outlineLevel="0" collapsed="false">
      <c r="A176" s="44" t="str">
        <f aca="false">IF(C176="","",ROW()-29)</f>
        <v/>
      </c>
      <c r="B176" s="113"/>
      <c r="C176" s="68"/>
      <c r="D176" s="113"/>
      <c r="E176" s="44" t="str">
        <f aca="false">IF(OR(B176="",D176=""),"",D176-B176)</f>
        <v/>
      </c>
      <c r="F176" s="114"/>
      <c r="G176" s="115"/>
      <c r="H176" s="116"/>
      <c r="I176" s="115"/>
      <c r="J176" s="117"/>
      <c r="K176" s="115"/>
      <c r="L176" s="116"/>
      <c r="M176" s="115"/>
      <c r="N176" s="117"/>
      <c r="O176" s="118" t="str">
        <f aca="false">IF(OR(C176="",F176=""),"",((H176-J176)+(L176-N176))*100*F176)</f>
        <v/>
      </c>
      <c r="P176" s="119" t="str">
        <f aca="false">IF(OR(C176="",F176=""),"",(MAX(I176-G176,K176-M176)-((H176-J176)+(L176-N176)))*100*F176)</f>
        <v/>
      </c>
      <c r="Q176" s="68"/>
      <c r="R176" s="113"/>
      <c r="S176" s="118"/>
      <c r="T176" s="120"/>
    </row>
    <row r="177" customFormat="false" ht="15" hidden="false" customHeight="true" outlineLevel="0" collapsed="false">
      <c r="A177" s="73" t="str">
        <f aca="false">IF(C177="","",ROW()-29)</f>
        <v/>
      </c>
      <c r="B177" s="121"/>
      <c r="C177" s="78"/>
      <c r="D177" s="121"/>
      <c r="E177" s="73" t="str">
        <f aca="false">IF(OR(B177="",D177=""),"",D177-B177)</f>
        <v/>
      </c>
      <c r="F177" s="122"/>
      <c r="G177" s="123"/>
      <c r="H177" s="124"/>
      <c r="I177" s="123"/>
      <c r="J177" s="125"/>
      <c r="K177" s="123"/>
      <c r="L177" s="124"/>
      <c r="M177" s="123"/>
      <c r="N177" s="125"/>
      <c r="O177" s="126" t="str">
        <f aca="false">IF(OR(C177="",F177=""),"",((H177-J177)+(L177-N177))*100*F177)</f>
        <v/>
      </c>
      <c r="P177" s="127" t="str">
        <f aca="false">IF(OR(C177="",F177=""),"",(MAX(I177-G177,K177-M177)-((H177-J177)+(L177-N177)))*100*F177)</f>
        <v/>
      </c>
      <c r="Q177" s="78"/>
      <c r="R177" s="121"/>
      <c r="S177" s="126"/>
      <c r="T177" s="128"/>
    </row>
    <row r="178" customFormat="false" ht="15" hidden="false" customHeight="true" outlineLevel="0" collapsed="false">
      <c r="A178" s="44" t="str">
        <f aca="false">IF(C178="","",ROW()-29)</f>
        <v/>
      </c>
      <c r="B178" s="113"/>
      <c r="C178" s="68"/>
      <c r="D178" s="113"/>
      <c r="E178" s="44" t="str">
        <f aca="false">IF(OR(B178="",D178=""),"",D178-B178)</f>
        <v/>
      </c>
      <c r="F178" s="114"/>
      <c r="G178" s="115"/>
      <c r="H178" s="116"/>
      <c r="I178" s="115"/>
      <c r="J178" s="117"/>
      <c r="K178" s="115"/>
      <c r="L178" s="116"/>
      <c r="M178" s="115"/>
      <c r="N178" s="117"/>
      <c r="O178" s="118" t="str">
        <f aca="false">IF(OR(C178="",F178=""),"",((H178-J178)+(L178-N178))*100*F178)</f>
        <v/>
      </c>
      <c r="P178" s="119" t="str">
        <f aca="false">IF(OR(C178="",F178=""),"",(MAX(I178-G178,K178-M178)-((H178-J178)+(L178-N178)))*100*F178)</f>
        <v/>
      </c>
      <c r="Q178" s="68"/>
      <c r="R178" s="113"/>
      <c r="S178" s="118"/>
      <c r="T178" s="120"/>
    </row>
    <row r="179" customFormat="false" ht="15" hidden="false" customHeight="true" outlineLevel="0" collapsed="false">
      <c r="A179" s="73" t="str">
        <f aca="false">IF(C179="","",ROW()-29)</f>
        <v/>
      </c>
      <c r="B179" s="121"/>
      <c r="C179" s="78"/>
      <c r="D179" s="121"/>
      <c r="E179" s="73" t="str">
        <f aca="false">IF(OR(B179="",D179=""),"",D179-B179)</f>
        <v/>
      </c>
      <c r="F179" s="122"/>
      <c r="G179" s="123"/>
      <c r="H179" s="124"/>
      <c r="I179" s="123"/>
      <c r="J179" s="125"/>
      <c r="K179" s="123"/>
      <c r="L179" s="124"/>
      <c r="M179" s="123"/>
      <c r="N179" s="125"/>
      <c r="O179" s="126" t="str">
        <f aca="false">IF(OR(C179="",F179=""),"",((H179-J179)+(L179-N179))*100*F179)</f>
        <v/>
      </c>
      <c r="P179" s="127" t="str">
        <f aca="false">IF(OR(C179="",F179=""),"",(MAX(I179-G179,K179-M179)-((H179-J179)+(L179-N179)))*100*F179)</f>
        <v/>
      </c>
      <c r="Q179" s="78"/>
      <c r="R179" s="121"/>
      <c r="S179" s="126"/>
      <c r="T179" s="128"/>
    </row>
    <row r="180" customFormat="false" ht="15" hidden="false" customHeight="true" outlineLevel="0" collapsed="false">
      <c r="A180" s="44" t="str">
        <f aca="false">IF(C180="","",ROW()-29)</f>
        <v/>
      </c>
      <c r="B180" s="113"/>
      <c r="C180" s="68"/>
      <c r="D180" s="113"/>
      <c r="E180" s="44" t="str">
        <f aca="false">IF(OR(B180="",D180=""),"",D180-B180)</f>
        <v/>
      </c>
      <c r="F180" s="114"/>
      <c r="G180" s="115"/>
      <c r="H180" s="116"/>
      <c r="I180" s="115"/>
      <c r="J180" s="117"/>
      <c r="K180" s="115"/>
      <c r="L180" s="116"/>
      <c r="M180" s="115"/>
      <c r="N180" s="117"/>
      <c r="O180" s="118" t="str">
        <f aca="false">IF(OR(C180="",F180=""),"",((H180-J180)+(L180-N180))*100*F180)</f>
        <v/>
      </c>
      <c r="P180" s="119" t="str">
        <f aca="false">IF(OR(C180="",F180=""),"",(MAX(I180-G180,K180-M180)-((H180-J180)+(L180-N180)))*100*F180)</f>
        <v/>
      </c>
      <c r="Q180" s="68"/>
      <c r="R180" s="113"/>
      <c r="S180" s="118"/>
      <c r="T180" s="120"/>
    </row>
    <row r="181" customFormat="false" ht="15" hidden="false" customHeight="true" outlineLevel="0" collapsed="false">
      <c r="A181" s="73" t="str">
        <f aca="false">IF(C181="","",ROW()-29)</f>
        <v/>
      </c>
      <c r="B181" s="121"/>
      <c r="C181" s="78"/>
      <c r="D181" s="121"/>
      <c r="E181" s="73" t="str">
        <f aca="false">IF(OR(B181="",D181=""),"",D181-B181)</f>
        <v/>
      </c>
      <c r="F181" s="122"/>
      <c r="G181" s="123"/>
      <c r="H181" s="124"/>
      <c r="I181" s="123"/>
      <c r="J181" s="125"/>
      <c r="K181" s="123"/>
      <c r="L181" s="124"/>
      <c r="M181" s="123"/>
      <c r="N181" s="125"/>
      <c r="O181" s="126" t="str">
        <f aca="false">IF(OR(C181="",F181=""),"",((H181-J181)+(L181-N181))*100*F181)</f>
        <v/>
      </c>
      <c r="P181" s="127" t="str">
        <f aca="false">IF(OR(C181="",F181=""),"",(MAX(I181-G181,K181-M181)-((H181-J181)+(L181-N181)))*100*F181)</f>
        <v/>
      </c>
      <c r="Q181" s="78"/>
      <c r="R181" s="121"/>
      <c r="S181" s="126"/>
      <c r="T181" s="128"/>
    </row>
    <row r="182" customFormat="false" ht="15" hidden="false" customHeight="true" outlineLevel="0" collapsed="false">
      <c r="A182" s="44" t="str">
        <f aca="false">IF(C182="","",ROW()-29)</f>
        <v/>
      </c>
      <c r="B182" s="113"/>
      <c r="C182" s="68"/>
      <c r="D182" s="113"/>
      <c r="E182" s="44" t="str">
        <f aca="false">IF(OR(B182="",D182=""),"",D182-B182)</f>
        <v/>
      </c>
      <c r="F182" s="114"/>
      <c r="G182" s="115"/>
      <c r="H182" s="116"/>
      <c r="I182" s="115"/>
      <c r="J182" s="117"/>
      <c r="K182" s="115"/>
      <c r="L182" s="116"/>
      <c r="M182" s="115"/>
      <c r="N182" s="117"/>
      <c r="O182" s="118" t="str">
        <f aca="false">IF(OR(C182="",F182=""),"",((H182-J182)+(L182-N182))*100*F182)</f>
        <v/>
      </c>
      <c r="P182" s="119" t="str">
        <f aca="false">IF(OR(C182="",F182=""),"",(MAX(I182-G182,K182-M182)-((H182-J182)+(L182-N182)))*100*F182)</f>
        <v/>
      </c>
      <c r="Q182" s="68"/>
      <c r="R182" s="113"/>
      <c r="S182" s="118"/>
      <c r="T182" s="120"/>
    </row>
    <row r="183" customFormat="false" ht="15" hidden="false" customHeight="true" outlineLevel="0" collapsed="false">
      <c r="A183" s="73" t="str">
        <f aca="false">IF(C183="","",ROW()-29)</f>
        <v/>
      </c>
      <c r="B183" s="121"/>
      <c r="C183" s="78"/>
      <c r="D183" s="121"/>
      <c r="E183" s="73" t="str">
        <f aca="false">IF(OR(B183="",D183=""),"",D183-B183)</f>
        <v/>
      </c>
      <c r="F183" s="122"/>
      <c r="G183" s="123"/>
      <c r="H183" s="124"/>
      <c r="I183" s="123"/>
      <c r="J183" s="125"/>
      <c r="K183" s="123"/>
      <c r="L183" s="124"/>
      <c r="M183" s="123"/>
      <c r="N183" s="125"/>
      <c r="O183" s="126" t="str">
        <f aca="false">IF(OR(C183="",F183=""),"",((H183-J183)+(L183-N183))*100*F183)</f>
        <v/>
      </c>
      <c r="P183" s="127" t="str">
        <f aca="false">IF(OR(C183="",F183=""),"",(MAX(I183-G183,K183-M183)-((H183-J183)+(L183-N183)))*100*F183)</f>
        <v/>
      </c>
      <c r="Q183" s="78"/>
      <c r="R183" s="121"/>
      <c r="S183" s="126"/>
      <c r="T183" s="128"/>
    </row>
    <row r="184" customFormat="false" ht="15" hidden="false" customHeight="true" outlineLevel="0" collapsed="false">
      <c r="A184" s="44" t="str">
        <f aca="false">IF(C184="","",ROW()-29)</f>
        <v/>
      </c>
      <c r="B184" s="113"/>
      <c r="C184" s="68"/>
      <c r="D184" s="113"/>
      <c r="E184" s="44" t="str">
        <f aca="false">IF(OR(B184="",D184=""),"",D184-B184)</f>
        <v/>
      </c>
      <c r="F184" s="114"/>
      <c r="G184" s="115"/>
      <c r="H184" s="116"/>
      <c r="I184" s="115"/>
      <c r="J184" s="117"/>
      <c r="K184" s="115"/>
      <c r="L184" s="116"/>
      <c r="M184" s="115"/>
      <c r="N184" s="117"/>
      <c r="O184" s="118" t="str">
        <f aca="false">IF(OR(C184="",F184=""),"",((H184-J184)+(L184-N184))*100*F184)</f>
        <v/>
      </c>
      <c r="P184" s="119" t="str">
        <f aca="false">IF(OR(C184="",F184=""),"",(MAX(I184-G184,K184-M184)-((H184-J184)+(L184-N184)))*100*F184)</f>
        <v/>
      </c>
      <c r="Q184" s="68"/>
      <c r="R184" s="113"/>
      <c r="S184" s="118"/>
      <c r="T184" s="120"/>
    </row>
    <row r="185" customFormat="false" ht="15" hidden="false" customHeight="true" outlineLevel="0" collapsed="false">
      <c r="A185" s="73" t="str">
        <f aca="false">IF(C185="","",ROW()-29)</f>
        <v/>
      </c>
      <c r="B185" s="121"/>
      <c r="C185" s="78"/>
      <c r="D185" s="121"/>
      <c r="E185" s="73" t="str">
        <f aca="false">IF(OR(B185="",D185=""),"",D185-B185)</f>
        <v/>
      </c>
      <c r="F185" s="122"/>
      <c r="G185" s="123"/>
      <c r="H185" s="124"/>
      <c r="I185" s="123"/>
      <c r="J185" s="125"/>
      <c r="K185" s="123"/>
      <c r="L185" s="124"/>
      <c r="M185" s="123"/>
      <c r="N185" s="125"/>
      <c r="O185" s="126" t="str">
        <f aca="false">IF(OR(C185="",F185=""),"",((H185-J185)+(L185-N185))*100*F185)</f>
        <v/>
      </c>
      <c r="P185" s="127" t="str">
        <f aca="false">IF(OR(C185="",F185=""),"",(MAX(I185-G185,K185-M185)-((H185-J185)+(L185-N185)))*100*F185)</f>
        <v/>
      </c>
      <c r="Q185" s="78"/>
      <c r="R185" s="121"/>
      <c r="S185" s="126"/>
      <c r="T185" s="128"/>
    </row>
    <row r="186" customFormat="false" ht="15" hidden="false" customHeight="true" outlineLevel="0" collapsed="false">
      <c r="A186" s="44" t="str">
        <f aca="false">IF(C186="","",ROW()-29)</f>
        <v/>
      </c>
      <c r="B186" s="113"/>
      <c r="C186" s="68"/>
      <c r="D186" s="113"/>
      <c r="E186" s="44" t="str">
        <f aca="false">IF(OR(B186="",D186=""),"",D186-B186)</f>
        <v/>
      </c>
      <c r="F186" s="114"/>
      <c r="G186" s="115"/>
      <c r="H186" s="116"/>
      <c r="I186" s="115"/>
      <c r="J186" s="117"/>
      <c r="K186" s="115"/>
      <c r="L186" s="116"/>
      <c r="M186" s="115"/>
      <c r="N186" s="117"/>
      <c r="O186" s="118" t="str">
        <f aca="false">IF(OR(C186="",F186=""),"",((H186-J186)+(L186-N186))*100*F186)</f>
        <v/>
      </c>
      <c r="P186" s="119" t="str">
        <f aca="false">IF(OR(C186="",F186=""),"",(MAX(I186-G186,K186-M186)-((H186-J186)+(L186-N186)))*100*F186)</f>
        <v/>
      </c>
      <c r="Q186" s="68"/>
      <c r="R186" s="113"/>
      <c r="S186" s="118"/>
      <c r="T186" s="120"/>
    </row>
    <row r="187" customFormat="false" ht="15" hidden="false" customHeight="true" outlineLevel="0" collapsed="false">
      <c r="A187" s="73" t="str">
        <f aca="false">IF(C187="","",ROW()-29)</f>
        <v/>
      </c>
      <c r="B187" s="121"/>
      <c r="C187" s="78"/>
      <c r="D187" s="121"/>
      <c r="E187" s="73" t="str">
        <f aca="false">IF(OR(B187="",D187=""),"",D187-B187)</f>
        <v/>
      </c>
      <c r="F187" s="122"/>
      <c r="G187" s="123"/>
      <c r="H187" s="124"/>
      <c r="I187" s="123"/>
      <c r="J187" s="125"/>
      <c r="K187" s="123"/>
      <c r="L187" s="124"/>
      <c r="M187" s="123"/>
      <c r="N187" s="125"/>
      <c r="O187" s="126" t="str">
        <f aca="false">IF(OR(C187="",F187=""),"",((H187-J187)+(L187-N187))*100*F187)</f>
        <v/>
      </c>
      <c r="P187" s="127" t="str">
        <f aca="false">IF(OR(C187="",F187=""),"",(MAX(I187-G187,K187-M187)-((H187-J187)+(L187-N187)))*100*F187)</f>
        <v/>
      </c>
      <c r="Q187" s="78"/>
      <c r="R187" s="121"/>
      <c r="S187" s="126"/>
      <c r="T187" s="128"/>
    </row>
    <row r="188" customFormat="false" ht="15" hidden="false" customHeight="true" outlineLevel="0" collapsed="false">
      <c r="A188" s="44" t="str">
        <f aca="false">IF(C188="","",ROW()-29)</f>
        <v/>
      </c>
      <c r="B188" s="113"/>
      <c r="C188" s="68"/>
      <c r="D188" s="113"/>
      <c r="E188" s="44" t="str">
        <f aca="false">IF(OR(B188="",D188=""),"",D188-B188)</f>
        <v/>
      </c>
      <c r="F188" s="114"/>
      <c r="G188" s="115"/>
      <c r="H188" s="116"/>
      <c r="I188" s="115"/>
      <c r="J188" s="117"/>
      <c r="K188" s="115"/>
      <c r="L188" s="116"/>
      <c r="M188" s="115"/>
      <c r="N188" s="117"/>
      <c r="O188" s="118" t="str">
        <f aca="false">IF(OR(C188="",F188=""),"",((H188-J188)+(L188-N188))*100*F188)</f>
        <v/>
      </c>
      <c r="P188" s="119" t="str">
        <f aca="false">IF(OR(C188="",F188=""),"",(MAX(I188-G188,K188-M188)-((H188-J188)+(L188-N188)))*100*F188)</f>
        <v/>
      </c>
      <c r="Q188" s="68"/>
      <c r="R188" s="113"/>
      <c r="S188" s="118"/>
      <c r="T188" s="120"/>
    </row>
    <row r="189" customFormat="false" ht="15" hidden="false" customHeight="true" outlineLevel="0" collapsed="false">
      <c r="A189" s="73" t="str">
        <f aca="false">IF(C189="","",ROW()-29)</f>
        <v/>
      </c>
      <c r="B189" s="121"/>
      <c r="C189" s="78"/>
      <c r="D189" s="121"/>
      <c r="E189" s="73" t="str">
        <f aca="false">IF(OR(B189="",D189=""),"",D189-B189)</f>
        <v/>
      </c>
      <c r="F189" s="122"/>
      <c r="G189" s="123"/>
      <c r="H189" s="124"/>
      <c r="I189" s="123"/>
      <c r="J189" s="125"/>
      <c r="K189" s="123"/>
      <c r="L189" s="124"/>
      <c r="M189" s="123"/>
      <c r="N189" s="125"/>
      <c r="O189" s="126" t="str">
        <f aca="false">IF(OR(C189="",F189=""),"",((H189-J189)+(L189-N189))*100*F189)</f>
        <v/>
      </c>
      <c r="P189" s="127" t="str">
        <f aca="false">IF(OR(C189="",F189=""),"",(MAX(I189-G189,K189-M189)-((H189-J189)+(L189-N189)))*100*F189)</f>
        <v/>
      </c>
      <c r="Q189" s="78"/>
      <c r="R189" s="121"/>
      <c r="S189" s="126"/>
      <c r="T189" s="128"/>
    </row>
    <row r="190" customFormat="false" ht="15" hidden="false" customHeight="true" outlineLevel="0" collapsed="false">
      <c r="A190" s="44" t="str">
        <f aca="false">IF(C190="","",ROW()-29)</f>
        <v/>
      </c>
      <c r="B190" s="113"/>
      <c r="C190" s="68"/>
      <c r="D190" s="113"/>
      <c r="E190" s="44" t="str">
        <f aca="false">IF(OR(B190="",D190=""),"",D190-B190)</f>
        <v/>
      </c>
      <c r="F190" s="114"/>
      <c r="G190" s="115"/>
      <c r="H190" s="116"/>
      <c r="I190" s="115"/>
      <c r="J190" s="117"/>
      <c r="K190" s="115"/>
      <c r="L190" s="116"/>
      <c r="M190" s="115"/>
      <c r="N190" s="117"/>
      <c r="O190" s="118" t="str">
        <f aca="false">IF(OR(C190="",F190=""),"",((H190-J190)+(L190-N190))*100*F190)</f>
        <v/>
      </c>
      <c r="P190" s="119" t="str">
        <f aca="false">IF(OR(C190="",F190=""),"",(MAX(I190-G190,K190-M190)-((H190-J190)+(L190-N190)))*100*F190)</f>
        <v/>
      </c>
      <c r="Q190" s="68"/>
      <c r="R190" s="113"/>
      <c r="S190" s="118"/>
      <c r="T190" s="120"/>
    </row>
    <row r="191" customFormat="false" ht="15" hidden="false" customHeight="true" outlineLevel="0" collapsed="false">
      <c r="A191" s="73" t="str">
        <f aca="false">IF(C191="","",ROW()-29)</f>
        <v/>
      </c>
      <c r="B191" s="121"/>
      <c r="C191" s="78"/>
      <c r="D191" s="121"/>
      <c r="E191" s="73" t="str">
        <f aca="false">IF(OR(B191="",D191=""),"",D191-B191)</f>
        <v/>
      </c>
      <c r="F191" s="122"/>
      <c r="G191" s="123"/>
      <c r="H191" s="124"/>
      <c r="I191" s="123"/>
      <c r="J191" s="125"/>
      <c r="K191" s="123"/>
      <c r="L191" s="124"/>
      <c r="M191" s="123"/>
      <c r="N191" s="125"/>
      <c r="O191" s="126" t="str">
        <f aca="false">IF(OR(C191="",F191=""),"",((H191-J191)+(L191-N191))*100*F191)</f>
        <v/>
      </c>
      <c r="P191" s="127" t="str">
        <f aca="false">IF(OR(C191="",F191=""),"",(MAX(I191-G191,K191-M191)-((H191-J191)+(L191-N191)))*100*F191)</f>
        <v/>
      </c>
      <c r="Q191" s="78"/>
      <c r="R191" s="121"/>
      <c r="S191" s="126"/>
      <c r="T191" s="128"/>
    </row>
    <row r="192" customFormat="false" ht="15" hidden="false" customHeight="true" outlineLevel="0" collapsed="false">
      <c r="A192" s="44" t="str">
        <f aca="false">IF(C192="","",ROW()-29)</f>
        <v/>
      </c>
      <c r="B192" s="113"/>
      <c r="C192" s="68"/>
      <c r="D192" s="113"/>
      <c r="E192" s="44" t="str">
        <f aca="false">IF(OR(B192="",D192=""),"",D192-B192)</f>
        <v/>
      </c>
      <c r="F192" s="114"/>
      <c r="G192" s="115"/>
      <c r="H192" s="116"/>
      <c r="I192" s="115"/>
      <c r="J192" s="117"/>
      <c r="K192" s="115"/>
      <c r="L192" s="116"/>
      <c r="M192" s="115"/>
      <c r="N192" s="117"/>
      <c r="O192" s="118" t="str">
        <f aca="false">IF(OR(C192="",F192=""),"",((H192-J192)+(L192-N192))*100*F192)</f>
        <v/>
      </c>
      <c r="P192" s="119" t="str">
        <f aca="false">IF(OR(C192="",F192=""),"",(MAX(I192-G192,K192-M192)-((H192-J192)+(L192-N192)))*100*F192)</f>
        <v/>
      </c>
      <c r="Q192" s="68"/>
      <c r="R192" s="113"/>
      <c r="S192" s="118"/>
      <c r="T192" s="120"/>
    </row>
    <row r="193" customFormat="false" ht="15" hidden="false" customHeight="true" outlineLevel="0" collapsed="false">
      <c r="A193" s="73" t="str">
        <f aca="false">IF(C193="","",ROW()-29)</f>
        <v/>
      </c>
      <c r="B193" s="121"/>
      <c r="C193" s="78"/>
      <c r="D193" s="121"/>
      <c r="E193" s="73" t="str">
        <f aca="false">IF(OR(B193="",D193=""),"",D193-B193)</f>
        <v/>
      </c>
      <c r="F193" s="122"/>
      <c r="G193" s="123"/>
      <c r="H193" s="124"/>
      <c r="I193" s="123"/>
      <c r="J193" s="125"/>
      <c r="K193" s="123"/>
      <c r="L193" s="124"/>
      <c r="M193" s="123"/>
      <c r="N193" s="125"/>
      <c r="O193" s="126" t="str">
        <f aca="false">IF(OR(C193="",F193=""),"",((H193-J193)+(L193-N193))*100*F193)</f>
        <v/>
      </c>
      <c r="P193" s="127" t="str">
        <f aca="false">IF(OR(C193="",F193=""),"",(MAX(I193-G193,K193-M193)-((H193-J193)+(L193-N193)))*100*F193)</f>
        <v/>
      </c>
      <c r="Q193" s="78"/>
      <c r="R193" s="121"/>
      <c r="S193" s="126"/>
      <c r="T193" s="128"/>
    </row>
    <row r="194" customFormat="false" ht="15" hidden="false" customHeight="true" outlineLevel="0" collapsed="false">
      <c r="A194" s="44" t="str">
        <f aca="false">IF(C194="","",ROW()-29)</f>
        <v/>
      </c>
      <c r="B194" s="113"/>
      <c r="C194" s="68"/>
      <c r="D194" s="113"/>
      <c r="E194" s="44" t="str">
        <f aca="false">IF(OR(B194="",D194=""),"",D194-B194)</f>
        <v/>
      </c>
      <c r="F194" s="114"/>
      <c r="G194" s="115"/>
      <c r="H194" s="116"/>
      <c r="I194" s="115"/>
      <c r="J194" s="117"/>
      <c r="K194" s="115"/>
      <c r="L194" s="116"/>
      <c r="M194" s="115"/>
      <c r="N194" s="117"/>
      <c r="O194" s="118" t="str">
        <f aca="false">IF(OR(C194="",F194=""),"",((H194-J194)+(L194-N194))*100*F194)</f>
        <v/>
      </c>
      <c r="P194" s="119" t="str">
        <f aca="false">IF(OR(C194="",F194=""),"",(MAX(I194-G194,K194-M194)-((H194-J194)+(L194-N194)))*100*F194)</f>
        <v/>
      </c>
      <c r="Q194" s="68"/>
      <c r="R194" s="113"/>
      <c r="S194" s="118"/>
      <c r="T194" s="120"/>
    </row>
    <row r="195" customFormat="false" ht="15" hidden="false" customHeight="true" outlineLevel="0" collapsed="false">
      <c r="A195" s="73" t="str">
        <f aca="false">IF(C195="","",ROW()-29)</f>
        <v/>
      </c>
      <c r="B195" s="121"/>
      <c r="C195" s="78"/>
      <c r="D195" s="121"/>
      <c r="E195" s="73" t="str">
        <f aca="false">IF(OR(B195="",D195=""),"",D195-B195)</f>
        <v/>
      </c>
      <c r="F195" s="122"/>
      <c r="G195" s="123"/>
      <c r="H195" s="124"/>
      <c r="I195" s="123"/>
      <c r="J195" s="125"/>
      <c r="K195" s="123"/>
      <c r="L195" s="124"/>
      <c r="M195" s="123"/>
      <c r="N195" s="125"/>
      <c r="O195" s="126" t="str">
        <f aca="false">IF(OR(C195="",F195=""),"",((H195-J195)+(L195-N195))*100*F195)</f>
        <v/>
      </c>
      <c r="P195" s="127" t="str">
        <f aca="false">IF(OR(C195="",F195=""),"",(MAX(I195-G195,K195-M195)-((H195-J195)+(L195-N195)))*100*F195)</f>
        <v/>
      </c>
      <c r="Q195" s="78"/>
      <c r="R195" s="121"/>
      <c r="S195" s="126"/>
      <c r="T195" s="128"/>
    </row>
    <row r="196" customFormat="false" ht="15" hidden="false" customHeight="true" outlineLevel="0" collapsed="false">
      <c r="A196" s="44" t="str">
        <f aca="false">IF(C196="","",ROW()-29)</f>
        <v/>
      </c>
      <c r="B196" s="113"/>
      <c r="C196" s="68"/>
      <c r="D196" s="113"/>
      <c r="E196" s="44" t="str">
        <f aca="false">IF(OR(B196="",D196=""),"",D196-B196)</f>
        <v/>
      </c>
      <c r="F196" s="114"/>
      <c r="G196" s="115"/>
      <c r="H196" s="116"/>
      <c r="I196" s="115"/>
      <c r="J196" s="117"/>
      <c r="K196" s="115"/>
      <c r="L196" s="116"/>
      <c r="M196" s="115"/>
      <c r="N196" s="117"/>
      <c r="O196" s="118" t="str">
        <f aca="false">IF(OR(C196="",F196=""),"",((H196-J196)+(L196-N196))*100*F196)</f>
        <v/>
      </c>
      <c r="P196" s="119" t="str">
        <f aca="false">IF(OR(C196="",F196=""),"",(MAX(I196-G196,K196-M196)-((H196-J196)+(L196-N196)))*100*F196)</f>
        <v/>
      </c>
      <c r="Q196" s="68"/>
      <c r="R196" s="113"/>
      <c r="S196" s="118"/>
      <c r="T196" s="120"/>
    </row>
    <row r="197" customFormat="false" ht="15" hidden="false" customHeight="true" outlineLevel="0" collapsed="false">
      <c r="A197" s="73" t="str">
        <f aca="false">IF(C197="","",ROW()-29)</f>
        <v/>
      </c>
      <c r="B197" s="121"/>
      <c r="C197" s="78"/>
      <c r="D197" s="121"/>
      <c r="E197" s="73" t="str">
        <f aca="false">IF(OR(B197="",D197=""),"",D197-B197)</f>
        <v/>
      </c>
      <c r="F197" s="122"/>
      <c r="G197" s="123"/>
      <c r="H197" s="124"/>
      <c r="I197" s="123"/>
      <c r="J197" s="125"/>
      <c r="K197" s="123"/>
      <c r="L197" s="124"/>
      <c r="M197" s="123"/>
      <c r="N197" s="125"/>
      <c r="O197" s="126" t="str">
        <f aca="false">IF(OR(C197="",F197=""),"",((H197-J197)+(L197-N197))*100*F197)</f>
        <v/>
      </c>
      <c r="P197" s="127" t="str">
        <f aca="false">IF(OR(C197="",F197=""),"",(MAX(I197-G197,K197-M197)-((H197-J197)+(L197-N197)))*100*F197)</f>
        <v/>
      </c>
      <c r="Q197" s="78"/>
      <c r="R197" s="121"/>
      <c r="S197" s="126"/>
      <c r="T197" s="128"/>
    </row>
    <row r="198" customFormat="false" ht="15" hidden="false" customHeight="true" outlineLevel="0" collapsed="false">
      <c r="A198" s="44" t="str">
        <f aca="false">IF(C198="","",ROW()-29)</f>
        <v/>
      </c>
      <c r="B198" s="113"/>
      <c r="C198" s="68"/>
      <c r="D198" s="113"/>
      <c r="E198" s="44" t="str">
        <f aca="false">IF(OR(B198="",D198=""),"",D198-B198)</f>
        <v/>
      </c>
      <c r="F198" s="114"/>
      <c r="G198" s="115"/>
      <c r="H198" s="116"/>
      <c r="I198" s="115"/>
      <c r="J198" s="117"/>
      <c r="K198" s="115"/>
      <c r="L198" s="116"/>
      <c r="M198" s="115"/>
      <c r="N198" s="117"/>
      <c r="O198" s="118" t="str">
        <f aca="false">IF(OR(C198="",F198=""),"",((H198-J198)+(L198-N198))*100*F198)</f>
        <v/>
      </c>
      <c r="P198" s="119" t="str">
        <f aca="false">IF(OR(C198="",F198=""),"",(MAX(I198-G198,K198-M198)-((H198-J198)+(L198-N198)))*100*F198)</f>
        <v/>
      </c>
      <c r="Q198" s="68"/>
      <c r="R198" s="113"/>
      <c r="S198" s="118"/>
      <c r="T198" s="120"/>
    </row>
    <row r="199" customFormat="false" ht="15" hidden="false" customHeight="true" outlineLevel="0" collapsed="false">
      <c r="A199" s="73" t="str">
        <f aca="false">IF(C199="","",ROW()-29)</f>
        <v/>
      </c>
      <c r="B199" s="121"/>
      <c r="C199" s="78"/>
      <c r="D199" s="121"/>
      <c r="E199" s="73" t="str">
        <f aca="false">IF(OR(B199="",D199=""),"",D199-B199)</f>
        <v/>
      </c>
      <c r="F199" s="122"/>
      <c r="G199" s="123"/>
      <c r="H199" s="124"/>
      <c r="I199" s="123"/>
      <c r="J199" s="125"/>
      <c r="K199" s="123"/>
      <c r="L199" s="124"/>
      <c r="M199" s="123"/>
      <c r="N199" s="125"/>
      <c r="O199" s="126" t="str">
        <f aca="false">IF(OR(C199="",F199=""),"",((H199-J199)+(L199-N199))*100*F199)</f>
        <v/>
      </c>
      <c r="P199" s="127" t="str">
        <f aca="false">IF(OR(C199="",F199=""),"",(MAX(I199-G199,K199-M199)-((H199-J199)+(L199-N199)))*100*F199)</f>
        <v/>
      </c>
      <c r="Q199" s="78"/>
      <c r="R199" s="121"/>
      <c r="S199" s="126"/>
      <c r="T199" s="128"/>
    </row>
    <row r="200" customFormat="false" ht="15" hidden="false" customHeight="true" outlineLevel="0" collapsed="false">
      <c r="A200" s="44" t="str">
        <f aca="false">IF(C200="","",ROW()-29)</f>
        <v/>
      </c>
      <c r="B200" s="113"/>
      <c r="C200" s="68"/>
      <c r="D200" s="113"/>
      <c r="E200" s="44" t="str">
        <f aca="false">IF(OR(B200="",D200=""),"",D200-B200)</f>
        <v/>
      </c>
      <c r="F200" s="114"/>
      <c r="G200" s="115"/>
      <c r="H200" s="116"/>
      <c r="I200" s="115"/>
      <c r="J200" s="117"/>
      <c r="K200" s="115"/>
      <c r="L200" s="116"/>
      <c r="M200" s="115"/>
      <c r="N200" s="117"/>
      <c r="O200" s="118" t="str">
        <f aca="false">IF(OR(C200="",F200=""),"",((H200-J200)+(L200-N200))*100*F200)</f>
        <v/>
      </c>
      <c r="P200" s="119" t="str">
        <f aca="false">IF(OR(C200="",F200=""),"",(MAX(I200-G200,K200-M200)-((H200-J200)+(L200-N200)))*100*F200)</f>
        <v/>
      </c>
      <c r="Q200" s="68"/>
      <c r="R200" s="113"/>
      <c r="S200" s="118"/>
      <c r="T200" s="120"/>
    </row>
    <row r="201" customFormat="false" ht="15" hidden="false" customHeight="true" outlineLevel="0" collapsed="false">
      <c r="A201" s="73" t="str">
        <f aca="false">IF(C201="","",ROW()-29)</f>
        <v/>
      </c>
      <c r="B201" s="121"/>
      <c r="C201" s="78"/>
      <c r="D201" s="121"/>
      <c r="E201" s="73" t="str">
        <f aca="false">IF(OR(B201="",D201=""),"",D201-B201)</f>
        <v/>
      </c>
      <c r="F201" s="122"/>
      <c r="G201" s="123"/>
      <c r="H201" s="124"/>
      <c r="I201" s="123"/>
      <c r="J201" s="125"/>
      <c r="K201" s="123"/>
      <c r="L201" s="124"/>
      <c r="M201" s="123"/>
      <c r="N201" s="125"/>
      <c r="O201" s="126" t="str">
        <f aca="false">IF(OR(C201="",F201=""),"",((H201-J201)+(L201-N201))*100*F201)</f>
        <v/>
      </c>
      <c r="P201" s="127" t="str">
        <f aca="false">IF(OR(C201="",F201=""),"",(MAX(I201-G201,K201-M201)-((H201-J201)+(L201-N201)))*100*F201)</f>
        <v/>
      </c>
      <c r="Q201" s="78"/>
      <c r="R201" s="121"/>
      <c r="S201" s="126"/>
      <c r="T201" s="128"/>
    </row>
    <row r="202" customFormat="false" ht="15" hidden="false" customHeight="true" outlineLevel="0" collapsed="false">
      <c r="A202" s="44" t="str">
        <f aca="false">IF(C202="","",ROW()-29)</f>
        <v/>
      </c>
      <c r="B202" s="113"/>
      <c r="C202" s="68"/>
      <c r="D202" s="113"/>
      <c r="E202" s="44" t="str">
        <f aca="false">IF(OR(B202="",D202=""),"",D202-B202)</f>
        <v/>
      </c>
      <c r="F202" s="114"/>
      <c r="G202" s="115"/>
      <c r="H202" s="116"/>
      <c r="I202" s="115"/>
      <c r="J202" s="117"/>
      <c r="K202" s="115"/>
      <c r="L202" s="116"/>
      <c r="M202" s="115"/>
      <c r="N202" s="117"/>
      <c r="O202" s="118" t="str">
        <f aca="false">IF(OR(C202="",F202=""),"",((H202-J202)+(L202-N202))*100*F202)</f>
        <v/>
      </c>
      <c r="P202" s="119" t="str">
        <f aca="false">IF(OR(C202="",F202=""),"",(MAX(I202-G202,K202-M202)-((H202-J202)+(L202-N202)))*100*F202)</f>
        <v/>
      </c>
      <c r="Q202" s="68"/>
      <c r="R202" s="113"/>
      <c r="S202" s="118"/>
      <c r="T202" s="120"/>
    </row>
    <row r="203" customFormat="false" ht="15" hidden="false" customHeight="true" outlineLevel="0" collapsed="false">
      <c r="A203" s="73" t="str">
        <f aca="false">IF(C203="","",ROW()-29)</f>
        <v/>
      </c>
      <c r="B203" s="121"/>
      <c r="C203" s="78"/>
      <c r="D203" s="121"/>
      <c r="E203" s="73" t="str">
        <f aca="false">IF(OR(B203="",D203=""),"",D203-B203)</f>
        <v/>
      </c>
      <c r="F203" s="122"/>
      <c r="G203" s="123"/>
      <c r="H203" s="124"/>
      <c r="I203" s="123"/>
      <c r="J203" s="125"/>
      <c r="K203" s="123"/>
      <c r="L203" s="124"/>
      <c r="M203" s="123"/>
      <c r="N203" s="125"/>
      <c r="O203" s="126" t="str">
        <f aca="false">IF(OR(C203="",F203=""),"",((H203-J203)+(L203-N203))*100*F203)</f>
        <v/>
      </c>
      <c r="P203" s="127" t="str">
        <f aca="false">IF(OR(C203="",F203=""),"",(MAX(I203-G203,K203-M203)-((H203-J203)+(L203-N203)))*100*F203)</f>
        <v/>
      </c>
      <c r="Q203" s="78"/>
      <c r="R203" s="121"/>
      <c r="S203" s="126"/>
      <c r="T203" s="128"/>
    </row>
    <row r="204" customFormat="false" ht="15" hidden="false" customHeight="true" outlineLevel="0" collapsed="false">
      <c r="A204" s="44" t="str">
        <f aca="false">IF(C204="","",ROW()-29)</f>
        <v/>
      </c>
      <c r="B204" s="113"/>
      <c r="C204" s="68"/>
      <c r="D204" s="113"/>
      <c r="E204" s="44" t="str">
        <f aca="false">IF(OR(B204="",D204=""),"",D204-B204)</f>
        <v/>
      </c>
      <c r="F204" s="114"/>
      <c r="G204" s="115"/>
      <c r="H204" s="116"/>
      <c r="I204" s="115"/>
      <c r="J204" s="117"/>
      <c r="K204" s="115"/>
      <c r="L204" s="116"/>
      <c r="M204" s="115"/>
      <c r="N204" s="117"/>
      <c r="O204" s="118" t="str">
        <f aca="false">IF(OR(C204="",F204=""),"",((H204-J204)+(L204-N204))*100*F204)</f>
        <v/>
      </c>
      <c r="P204" s="119" t="str">
        <f aca="false">IF(OR(C204="",F204=""),"",(MAX(I204-G204,K204-M204)-((H204-J204)+(L204-N204)))*100*F204)</f>
        <v/>
      </c>
      <c r="Q204" s="68"/>
      <c r="R204" s="113"/>
      <c r="S204" s="118"/>
      <c r="T204" s="120"/>
    </row>
    <row r="205" customFormat="false" ht="15" hidden="false" customHeight="true" outlineLevel="0" collapsed="false">
      <c r="A205" s="73" t="str">
        <f aca="false">IF(C205="","",ROW()-29)</f>
        <v/>
      </c>
      <c r="B205" s="121"/>
      <c r="C205" s="78"/>
      <c r="D205" s="121"/>
      <c r="E205" s="73" t="str">
        <f aca="false">IF(OR(B205="",D205=""),"",D205-B205)</f>
        <v/>
      </c>
      <c r="F205" s="122"/>
      <c r="G205" s="123"/>
      <c r="H205" s="124"/>
      <c r="I205" s="123"/>
      <c r="J205" s="125"/>
      <c r="K205" s="123"/>
      <c r="L205" s="124"/>
      <c r="M205" s="123"/>
      <c r="N205" s="125"/>
      <c r="O205" s="126" t="str">
        <f aca="false">IF(OR(C205="",F205=""),"",((H205-J205)+(L205-N205))*100*F205)</f>
        <v/>
      </c>
      <c r="P205" s="127" t="str">
        <f aca="false">IF(OR(C205="",F205=""),"",(MAX(I205-G205,K205-M205)-((H205-J205)+(L205-N205)))*100*F205)</f>
        <v/>
      </c>
      <c r="Q205" s="78"/>
      <c r="R205" s="121"/>
      <c r="S205" s="126"/>
      <c r="T205" s="128"/>
    </row>
    <row r="206" customFormat="false" ht="15" hidden="false" customHeight="true" outlineLevel="0" collapsed="false">
      <c r="A206" s="44" t="str">
        <f aca="false">IF(C206="","",ROW()-29)</f>
        <v/>
      </c>
      <c r="B206" s="113"/>
      <c r="C206" s="68"/>
      <c r="D206" s="113"/>
      <c r="E206" s="44" t="str">
        <f aca="false">IF(OR(B206="",D206=""),"",D206-B206)</f>
        <v/>
      </c>
      <c r="F206" s="114"/>
      <c r="G206" s="115"/>
      <c r="H206" s="116"/>
      <c r="I206" s="115"/>
      <c r="J206" s="117"/>
      <c r="K206" s="115"/>
      <c r="L206" s="116"/>
      <c r="M206" s="115"/>
      <c r="N206" s="117"/>
      <c r="O206" s="118" t="str">
        <f aca="false">IF(OR(C206="",F206=""),"",((H206-J206)+(L206-N206))*100*F206)</f>
        <v/>
      </c>
      <c r="P206" s="119" t="str">
        <f aca="false">IF(OR(C206="",F206=""),"",(MAX(I206-G206,K206-M206)-((H206-J206)+(L206-N206)))*100*F206)</f>
        <v/>
      </c>
      <c r="Q206" s="68"/>
      <c r="R206" s="113"/>
      <c r="S206" s="118"/>
      <c r="T206" s="120"/>
    </row>
    <row r="207" customFormat="false" ht="15" hidden="false" customHeight="true" outlineLevel="0" collapsed="false">
      <c r="A207" s="73" t="str">
        <f aca="false">IF(C207="","",ROW()-29)</f>
        <v/>
      </c>
      <c r="B207" s="121"/>
      <c r="C207" s="78"/>
      <c r="D207" s="121"/>
      <c r="E207" s="73" t="str">
        <f aca="false">IF(OR(B207="",D207=""),"",D207-B207)</f>
        <v/>
      </c>
      <c r="F207" s="122"/>
      <c r="G207" s="123"/>
      <c r="H207" s="124"/>
      <c r="I207" s="123"/>
      <c r="J207" s="125"/>
      <c r="K207" s="123"/>
      <c r="L207" s="124"/>
      <c r="M207" s="123"/>
      <c r="N207" s="125"/>
      <c r="O207" s="126" t="str">
        <f aca="false">IF(OR(C207="",F207=""),"",((H207-J207)+(L207-N207))*100*F207)</f>
        <v/>
      </c>
      <c r="P207" s="127" t="str">
        <f aca="false">IF(OR(C207="",F207=""),"",(MAX(I207-G207,K207-M207)-((H207-J207)+(L207-N207)))*100*F207)</f>
        <v/>
      </c>
      <c r="Q207" s="78"/>
      <c r="R207" s="121"/>
      <c r="S207" s="126"/>
      <c r="T207" s="128"/>
    </row>
    <row r="208" customFormat="false" ht="15" hidden="false" customHeight="true" outlineLevel="0" collapsed="false">
      <c r="A208" s="44" t="str">
        <f aca="false">IF(C208="","",ROW()-29)</f>
        <v/>
      </c>
      <c r="B208" s="113"/>
      <c r="C208" s="68"/>
      <c r="D208" s="113"/>
      <c r="E208" s="44" t="str">
        <f aca="false">IF(OR(B208="",D208=""),"",D208-B208)</f>
        <v/>
      </c>
      <c r="F208" s="114"/>
      <c r="G208" s="115"/>
      <c r="H208" s="116"/>
      <c r="I208" s="115"/>
      <c r="J208" s="117"/>
      <c r="K208" s="115"/>
      <c r="L208" s="116"/>
      <c r="M208" s="115"/>
      <c r="N208" s="117"/>
      <c r="O208" s="118" t="str">
        <f aca="false">IF(OR(C208="",F208=""),"",((H208-J208)+(L208-N208))*100*F208)</f>
        <v/>
      </c>
      <c r="P208" s="119" t="str">
        <f aca="false">IF(OR(C208="",F208=""),"",(MAX(I208-G208,K208-M208)-((H208-J208)+(L208-N208)))*100*F208)</f>
        <v/>
      </c>
      <c r="Q208" s="68"/>
      <c r="R208" s="113"/>
      <c r="S208" s="118"/>
      <c r="T208" s="120"/>
    </row>
    <row r="209" customFormat="false" ht="15" hidden="false" customHeight="true" outlineLevel="0" collapsed="false">
      <c r="A209" s="73" t="str">
        <f aca="false">IF(C209="","",ROW()-29)</f>
        <v/>
      </c>
      <c r="B209" s="121"/>
      <c r="C209" s="78"/>
      <c r="D209" s="121"/>
      <c r="E209" s="73" t="str">
        <f aca="false">IF(OR(B209="",D209=""),"",D209-B209)</f>
        <v/>
      </c>
      <c r="F209" s="122"/>
      <c r="G209" s="123"/>
      <c r="H209" s="124"/>
      <c r="I209" s="123"/>
      <c r="J209" s="125"/>
      <c r="K209" s="123"/>
      <c r="L209" s="124"/>
      <c r="M209" s="123"/>
      <c r="N209" s="125"/>
      <c r="O209" s="126" t="str">
        <f aca="false">IF(OR(C209="",F209=""),"",((H209-J209)+(L209-N209))*100*F209)</f>
        <v/>
      </c>
      <c r="P209" s="127" t="str">
        <f aca="false">IF(OR(C209="",F209=""),"",(MAX(I209-G209,K209-M209)-((H209-J209)+(L209-N209)))*100*F209)</f>
        <v/>
      </c>
      <c r="Q209" s="78"/>
      <c r="R209" s="121"/>
      <c r="S209" s="126"/>
      <c r="T209" s="128"/>
    </row>
    <row r="210" customFormat="false" ht="15" hidden="false" customHeight="true" outlineLevel="0" collapsed="false">
      <c r="A210" s="44" t="str">
        <f aca="false">IF(C210="","",ROW()-29)</f>
        <v/>
      </c>
      <c r="B210" s="113"/>
      <c r="C210" s="68"/>
      <c r="D210" s="113"/>
      <c r="E210" s="44" t="str">
        <f aca="false">IF(OR(B210="",D210=""),"",D210-B210)</f>
        <v/>
      </c>
      <c r="F210" s="114"/>
      <c r="G210" s="115"/>
      <c r="H210" s="116"/>
      <c r="I210" s="115"/>
      <c r="J210" s="117"/>
      <c r="K210" s="115"/>
      <c r="L210" s="116"/>
      <c r="M210" s="115"/>
      <c r="N210" s="117"/>
      <c r="O210" s="118" t="str">
        <f aca="false">IF(OR(C210="",F210=""),"",((H210-J210)+(L210-N210))*100*F210)</f>
        <v/>
      </c>
      <c r="P210" s="119" t="str">
        <f aca="false">IF(OR(C210="",F210=""),"",(MAX(I210-G210,K210-M210)-((H210-J210)+(L210-N210)))*100*F210)</f>
        <v/>
      </c>
      <c r="Q210" s="68"/>
      <c r="R210" s="113"/>
      <c r="S210" s="118"/>
      <c r="T210" s="120"/>
    </row>
    <row r="211" customFormat="false" ht="15" hidden="false" customHeight="true" outlineLevel="0" collapsed="false">
      <c r="A211" s="73" t="str">
        <f aca="false">IF(C211="","",ROW()-29)</f>
        <v/>
      </c>
      <c r="B211" s="121"/>
      <c r="C211" s="78"/>
      <c r="D211" s="121"/>
      <c r="E211" s="73" t="str">
        <f aca="false">IF(OR(B211="",D211=""),"",D211-B211)</f>
        <v/>
      </c>
      <c r="F211" s="122"/>
      <c r="G211" s="123"/>
      <c r="H211" s="124"/>
      <c r="I211" s="123"/>
      <c r="J211" s="125"/>
      <c r="K211" s="123"/>
      <c r="L211" s="124"/>
      <c r="M211" s="123"/>
      <c r="N211" s="125"/>
      <c r="O211" s="126" t="str">
        <f aca="false">IF(OR(C211="",F211=""),"",((H211-J211)+(L211-N211))*100*F211)</f>
        <v/>
      </c>
      <c r="P211" s="127" t="str">
        <f aca="false">IF(OR(C211="",F211=""),"",(MAX(I211-G211,K211-M211)-((H211-J211)+(L211-N211)))*100*F211)</f>
        <v/>
      </c>
      <c r="Q211" s="78"/>
      <c r="R211" s="121"/>
      <c r="S211" s="126"/>
      <c r="T211" s="128"/>
    </row>
    <row r="212" customFormat="false" ht="15" hidden="false" customHeight="true" outlineLevel="0" collapsed="false">
      <c r="A212" s="44" t="str">
        <f aca="false">IF(C212="","",ROW()-29)</f>
        <v/>
      </c>
      <c r="B212" s="113"/>
      <c r="C212" s="68"/>
      <c r="D212" s="113"/>
      <c r="E212" s="44" t="str">
        <f aca="false">IF(OR(B212="",D212=""),"",D212-B212)</f>
        <v/>
      </c>
      <c r="F212" s="114"/>
      <c r="G212" s="115"/>
      <c r="H212" s="116"/>
      <c r="I212" s="115"/>
      <c r="J212" s="117"/>
      <c r="K212" s="115"/>
      <c r="L212" s="116"/>
      <c r="M212" s="115"/>
      <c r="N212" s="117"/>
      <c r="O212" s="118" t="str">
        <f aca="false">IF(OR(C212="",F212=""),"",((H212-J212)+(L212-N212))*100*F212)</f>
        <v/>
      </c>
      <c r="P212" s="119" t="str">
        <f aca="false">IF(OR(C212="",F212=""),"",(MAX(I212-G212,K212-M212)-((H212-J212)+(L212-N212)))*100*F212)</f>
        <v/>
      </c>
      <c r="Q212" s="68"/>
      <c r="R212" s="113"/>
      <c r="S212" s="118"/>
      <c r="T212" s="120"/>
    </row>
    <row r="213" customFormat="false" ht="15" hidden="false" customHeight="true" outlineLevel="0" collapsed="false">
      <c r="A213" s="73" t="str">
        <f aca="false">IF(C213="","",ROW()-29)</f>
        <v/>
      </c>
      <c r="B213" s="121"/>
      <c r="C213" s="78"/>
      <c r="D213" s="121"/>
      <c r="E213" s="73" t="str">
        <f aca="false">IF(OR(B213="",D213=""),"",D213-B213)</f>
        <v/>
      </c>
      <c r="F213" s="122"/>
      <c r="G213" s="123"/>
      <c r="H213" s="124"/>
      <c r="I213" s="123"/>
      <c r="J213" s="125"/>
      <c r="K213" s="123"/>
      <c r="L213" s="124"/>
      <c r="M213" s="123"/>
      <c r="N213" s="125"/>
      <c r="O213" s="126" t="str">
        <f aca="false">IF(OR(C213="",F213=""),"",((H213-J213)+(L213-N213))*100*F213)</f>
        <v/>
      </c>
      <c r="P213" s="127" t="str">
        <f aca="false">IF(OR(C213="",F213=""),"",(MAX(I213-G213,K213-M213)-((H213-J213)+(L213-N213)))*100*F213)</f>
        <v/>
      </c>
      <c r="Q213" s="78"/>
      <c r="R213" s="121"/>
      <c r="S213" s="126"/>
      <c r="T213" s="128"/>
    </row>
    <row r="214" customFormat="false" ht="15" hidden="false" customHeight="true" outlineLevel="0" collapsed="false">
      <c r="A214" s="44" t="str">
        <f aca="false">IF(C214="","",ROW()-29)</f>
        <v/>
      </c>
      <c r="B214" s="113"/>
      <c r="C214" s="68"/>
      <c r="D214" s="113"/>
      <c r="E214" s="44" t="str">
        <f aca="false">IF(OR(B214="",D214=""),"",D214-B214)</f>
        <v/>
      </c>
      <c r="F214" s="114"/>
      <c r="G214" s="115"/>
      <c r="H214" s="116"/>
      <c r="I214" s="115"/>
      <c r="J214" s="117"/>
      <c r="K214" s="115"/>
      <c r="L214" s="116"/>
      <c r="M214" s="115"/>
      <c r="N214" s="117"/>
      <c r="O214" s="118" t="str">
        <f aca="false">IF(OR(C214="",F214=""),"",((H214-J214)+(L214-N214))*100*F214)</f>
        <v/>
      </c>
      <c r="P214" s="119" t="str">
        <f aca="false">IF(OR(C214="",F214=""),"",(MAX(I214-G214,K214-M214)-((H214-J214)+(L214-N214)))*100*F214)</f>
        <v/>
      </c>
      <c r="Q214" s="68"/>
      <c r="R214" s="113"/>
      <c r="S214" s="118"/>
      <c r="T214" s="120"/>
    </row>
    <row r="215" customFormat="false" ht="15" hidden="false" customHeight="true" outlineLevel="0" collapsed="false">
      <c r="A215" s="73" t="str">
        <f aca="false">IF(C215="","",ROW()-29)</f>
        <v/>
      </c>
      <c r="B215" s="121"/>
      <c r="C215" s="78"/>
      <c r="D215" s="121"/>
      <c r="E215" s="73" t="str">
        <f aca="false">IF(OR(B215="",D215=""),"",D215-B215)</f>
        <v/>
      </c>
      <c r="F215" s="122"/>
      <c r="G215" s="123"/>
      <c r="H215" s="124"/>
      <c r="I215" s="123"/>
      <c r="J215" s="125"/>
      <c r="K215" s="123"/>
      <c r="L215" s="124"/>
      <c r="M215" s="123"/>
      <c r="N215" s="125"/>
      <c r="O215" s="126" t="str">
        <f aca="false">IF(OR(C215="",F215=""),"",((H215-J215)+(L215-N215))*100*F215)</f>
        <v/>
      </c>
      <c r="P215" s="127" t="str">
        <f aca="false">IF(OR(C215="",F215=""),"",(MAX(I215-G215,K215-M215)-((H215-J215)+(L215-N215)))*100*F215)</f>
        <v/>
      </c>
      <c r="Q215" s="78"/>
      <c r="R215" s="121"/>
      <c r="S215" s="126"/>
      <c r="T215" s="128"/>
    </row>
    <row r="216" customFormat="false" ht="15" hidden="false" customHeight="true" outlineLevel="0" collapsed="false">
      <c r="A216" s="44" t="str">
        <f aca="false">IF(C216="","",ROW()-29)</f>
        <v/>
      </c>
      <c r="B216" s="113"/>
      <c r="C216" s="68"/>
      <c r="D216" s="113"/>
      <c r="E216" s="44" t="str">
        <f aca="false">IF(OR(B216="",D216=""),"",D216-B216)</f>
        <v/>
      </c>
      <c r="F216" s="114"/>
      <c r="G216" s="115"/>
      <c r="H216" s="116"/>
      <c r="I216" s="115"/>
      <c r="J216" s="117"/>
      <c r="K216" s="115"/>
      <c r="L216" s="116"/>
      <c r="M216" s="115"/>
      <c r="N216" s="117"/>
      <c r="O216" s="118" t="str">
        <f aca="false">IF(OR(C216="",F216=""),"",((H216-J216)+(L216-N216))*100*F216)</f>
        <v/>
      </c>
      <c r="P216" s="119" t="str">
        <f aca="false">IF(OR(C216="",F216=""),"",(MAX(I216-G216,K216-M216)-((H216-J216)+(L216-N216)))*100*F216)</f>
        <v/>
      </c>
      <c r="Q216" s="68"/>
      <c r="R216" s="113"/>
      <c r="S216" s="118"/>
      <c r="T216" s="120"/>
    </row>
    <row r="217" customFormat="false" ht="15" hidden="false" customHeight="true" outlineLevel="0" collapsed="false">
      <c r="A217" s="73" t="str">
        <f aca="false">IF(C217="","",ROW()-29)</f>
        <v/>
      </c>
      <c r="B217" s="121"/>
      <c r="C217" s="78"/>
      <c r="D217" s="121"/>
      <c r="E217" s="73" t="str">
        <f aca="false">IF(OR(B217="",D217=""),"",D217-B217)</f>
        <v/>
      </c>
      <c r="F217" s="122"/>
      <c r="G217" s="123"/>
      <c r="H217" s="124"/>
      <c r="I217" s="123"/>
      <c r="J217" s="125"/>
      <c r="K217" s="123"/>
      <c r="L217" s="124"/>
      <c r="M217" s="123"/>
      <c r="N217" s="125"/>
      <c r="O217" s="126" t="str">
        <f aca="false">IF(OR(C217="",F217=""),"",((H217-J217)+(L217-N217))*100*F217)</f>
        <v/>
      </c>
      <c r="P217" s="127" t="str">
        <f aca="false">IF(OR(C217="",F217=""),"",(MAX(I217-G217,K217-M217)-((H217-J217)+(L217-N217)))*100*F217)</f>
        <v/>
      </c>
      <c r="Q217" s="78"/>
      <c r="R217" s="121"/>
      <c r="S217" s="126"/>
      <c r="T217" s="128"/>
    </row>
    <row r="218" customFormat="false" ht="15" hidden="false" customHeight="true" outlineLevel="0" collapsed="false">
      <c r="A218" s="44" t="str">
        <f aca="false">IF(C218="","",ROW()-29)</f>
        <v/>
      </c>
      <c r="B218" s="113"/>
      <c r="C218" s="68"/>
      <c r="D218" s="113"/>
      <c r="E218" s="44" t="str">
        <f aca="false">IF(OR(B218="",D218=""),"",D218-B218)</f>
        <v/>
      </c>
      <c r="F218" s="114"/>
      <c r="G218" s="115"/>
      <c r="H218" s="116"/>
      <c r="I218" s="115"/>
      <c r="J218" s="117"/>
      <c r="K218" s="115"/>
      <c r="L218" s="116"/>
      <c r="M218" s="115"/>
      <c r="N218" s="117"/>
      <c r="O218" s="118" t="str">
        <f aca="false">IF(OR(C218="",F218=""),"",((H218-J218)+(L218-N218))*100*F218)</f>
        <v/>
      </c>
      <c r="P218" s="119" t="str">
        <f aca="false">IF(OR(C218="",F218=""),"",(MAX(I218-G218,K218-M218)-((H218-J218)+(L218-N218)))*100*F218)</f>
        <v/>
      </c>
      <c r="Q218" s="68"/>
      <c r="R218" s="113"/>
      <c r="S218" s="118"/>
      <c r="T218" s="120"/>
    </row>
    <row r="219" customFormat="false" ht="15" hidden="false" customHeight="true" outlineLevel="0" collapsed="false">
      <c r="A219" s="73" t="str">
        <f aca="false">IF(C219="","",ROW()-29)</f>
        <v/>
      </c>
      <c r="B219" s="121"/>
      <c r="C219" s="78"/>
      <c r="D219" s="121"/>
      <c r="E219" s="73" t="str">
        <f aca="false">IF(OR(B219="",D219=""),"",D219-B219)</f>
        <v/>
      </c>
      <c r="F219" s="122"/>
      <c r="G219" s="123"/>
      <c r="H219" s="124"/>
      <c r="I219" s="123"/>
      <c r="J219" s="125"/>
      <c r="K219" s="123"/>
      <c r="L219" s="124"/>
      <c r="M219" s="123"/>
      <c r="N219" s="125"/>
      <c r="O219" s="126" t="str">
        <f aca="false">IF(OR(C219="",F219=""),"",((H219-J219)+(L219-N219))*100*F219)</f>
        <v/>
      </c>
      <c r="P219" s="127" t="str">
        <f aca="false">IF(OR(C219="",F219=""),"",(MAX(I219-G219,K219-M219)-((H219-J219)+(L219-N219)))*100*F219)</f>
        <v/>
      </c>
      <c r="Q219" s="78"/>
      <c r="R219" s="121"/>
      <c r="S219" s="126"/>
      <c r="T219" s="128"/>
    </row>
    <row r="220" customFormat="false" ht="15" hidden="false" customHeight="true" outlineLevel="0" collapsed="false">
      <c r="A220" s="44" t="str">
        <f aca="false">IF(C220="","",ROW()-29)</f>
        <v/>
      </c>
      <c r="B220" s="113"/>
      <c r="C220" s="68"/>
      <c r="D220" s="113"/>
      <c r="E220" s="44" t="str">
        <f aca="false">IF(OR(B220="",D220=""),"",D220-B220)</f>
        <v/>
      </c>
      <c r="F220" s="114"/>
      <c r="G220" s="115"/>
      <c r="H220" s="116"/>
      <c r="I220" s="115"/>
      <c r="J220" s="117"/>
      <c r="K220" s="115"/>
      <c r="L220" s="116"/>
      <c r="M220" s="115"/>
      <c r="N220" s="117"/>
      <c r="O220" s="118" t="str">
        <f aca="false">IF(OR(C220="",F220=""),"",((H220-J220)+(L220-N220))*100*F220)</f>
        <v/>
      </c>
      <c r="P220" s="119" t="str">
        <f aca="false">IF(OR(C220="",F220=""),"",(MAX(I220-G220,K220-M220)-((H220-J220)+(L220-N220)))*100*F220)</f>
        <v/>
      </c>
      <c r="Q220" s="68"/>
      <c r="R220" s="113"/>
      <c r="S220" s="118"/>
      <c r="T220" s="120"/>
    </row>
    <row r="221" customFormat="false" ht="15" hidden="false" customHeight="true" outlineLevel="0" collapsed="false">
      <c r="A221" s="73" t="str">
        <f aca="false">IF(C221="","",ROW()-29)</f>
        <v/>
      </c>
      <c r="B221" s="121"/>
      <c r="C221" s="78"/>
      <c r="D221" s="121"/>
      <c r="E221" s="73" t="str">
        <f aca="false">IF(OR(B221="",D221=""),"",D221-B221)</f>
        <v/>
      </c>
      <c r="F221" s="122"/>
      <c r="G221" s="123"/>
      <c r="H221" s="124"/>
      <c r="I221" s="123"/>
      <c r="J221" s="125"/>
      <c r="K221" s="123"/>
      <c r="L221" s="124"/>
      <c r="M221" s="123"/>
      <c r="N221" s="125"/>
      <c r="O221" s="126" t="str">
        <f aca="false">IF(OR(C221="",F221=""),"",((H221-J221)+(L221-N221))*100*F221)</f>
        <v/>
      </c>
      <c r="P221" s="127" t="str">
        <f aca="false">IF(OR(C221="",F221=""),"",(MAX(I221-G221,K221-M221)-((H221-J221)+(L221-N221)))*100*F221)</f>
        <v/>
      </c>
      <c r="Q221" s="78"/>
      <c r="R221" s="121"/>
      <c r="S221" s="126"/>
      <c r="T221" s="128"/>
    </row>
    <row r="222" customFormat="false" ht="15" hidden="false" customHeight="true" outlineLevel="0" collapsed="false">
      <c r="A222" s="44" t="str">
        <f aca="false">IF(C222="","",ROW()-29)</f>
        <v/>
      </c>
      <c r="B222" s="113"/>
      <c r="C222" s="68"/>
      <c r="D222" s="113"/>
      <c r="E222" s="44" t="str">
        <f aca="false">IF(OR(B222="",D222=""),"",D222-B222)</f>
        <v/>
      </c>
      <c r="F222" s="114"/>
      <c r="G222" s="115"/>
      <c r="H222" s="116"/>
      <c r="I222" s="115"/>
      <c r="J222" s="117"/>
      <c r="K222" s="115"/>
      <c r="L222" s="116"/>
      <c r="M222" s="115"/>
      <c r="N222" s="117"/>
      <c r="O222" s="118" t="str">
        <f aca="false">IF(OR(C222="",F222=""),"",((H222-J222)+(L222-N222))*100*F222)</f>
        <v/>
      </c>
      <c r="P222" s="119" t="str">
        <f aca="false">IF(OR(C222="",F222=""),"",(MAX(I222-G222,K222-M222)-((H222-J222)+(L222-N222)))*100*F222)</f>
        <v/>
      </c>
      <c r="Q222" s="68"/>
      <c r="R222" s="113"/>
      <c r="S222" s="118"/>
      <c r="T222" s="120"/>
    </row>
    <row r="223" customFormat="false" ht="15" hidden="false" customHeight="true" outlineLevel="0" collapsed="false">
      <c r="A223" s="73" t="str">
        <f aca="false">IF(C223="","",ROW()-29)</f>
        <v/>
      </c>
      <c r="B223" s="121"/>
      <c r="C223" s="78"/>
      <c r="D223" s="121"/>
      <c r="E223" s="73" t="str">
        <f aca="false">IF(OR(B223="",D223=""),"",D223-B223)</f>
        <v/>
      </c>
      <c r="F223" s="122"/>
      <c r="G223" s="123"/>
      <c r="H223" s="124"/>
      <c r="I223" s="123"/>
      <c r="J223" s="125"/>
      <c r="K223" s="123"/>
      <c r="L223" s="124"/>
      <c r="M223" s="123"/>
      <c r="N223" s="125"/>
      <c r="O223" s="126" t="str">
        <f aca="false">IF(OR(C223="",F223=""),"",((H223-J223)+(L223-N223))*100*F223)</f>
        <v/>
      </c>
      <c r="P223" s="127" t="str">
        <f aca="false">IF(OR(C223="",F223=""),"",(MAX(I223-G223,K223-M223)-((H223-J223)+(L223-N223)))*100*F223)</f>
        <v/>
      </c>
      <c r="Q223" s="78"/>
      <c r="R223" s="121"/>
      <c r="S223" s="126"/>
      <c r="T223" s="128"/>
    </row>
    <row r="224" customFormat="false" ht="15" hidden="false" customHeight="true" outlineLevel="0" collapsed="false">
      <c r="A224" s="44" t="str">
        <f aca="false">IF(C224="","",ROW()-29)</f>
        <v/>
      </c>
      <c r="B224" s="113"/>
      <c r="C224" s="68"/>
      <c r="D224" s="113"/>
      <c r="E224" s="44" t="str">
        <f aca="false">IF(OR(B224="",D224=""),"",D224-B224)</f>
        <v/>
      </c>
      <c r="F224" s="114"/>
      <c r="G224" s="115"/>
      <c r="H224" s="116"/>
      <c r="I224" s="115"/>
      <c r="J224" s="117"/>
      <c r="K224" s="115"/>
      <c r="L224" s="116"/>
      <c r="M224" s="115"/>
      <c r="N224" s="117"/>
      <c r="O224" s="118" t="str">
        <f aca="false">IF(OR(C224="",F224=""),"",((H224-J224)+(L224-N224))*100*F224)</f>
        <v/>
      </c>
      <c r="P224" s="119" t="str">
        <f aca="false">IF(OR(C224="",F224=""),"",(MAX(I224-G224,K224-M224)-((H224-J224)+(L224-N224)))*100*F224)</f>
        <v/>
      </c>
      <c r="Q224" s="68"/>
      <c r="R224" s="113"/>
      <c r="S224" s="118"/>
      <c r="T224" s="120"/>
    </row>
    <row r="225" customFormat="false" ht="15" hidden="false" customHeight="true" outlineLevel="0" collapsed="false">
      <c r="A225" s="73" t="str">
        <f aca="false">IF(C225="","",ROW()-29)</f>
        <v/>
      </c>
      <c r="B225" s="121"/>
      <c r="C225" s="78"/>
      <c r="D225" s="121"/>
      <c r="E225" s="73" t="str">
        <f aca="false">IF(OR(B225="",D225=""),"",D225-B225)</f>
        <v/>
      </c>
      <c r="F225" s="122"/>
      <c r="G225" s="123"/>
      <c r="H225" s="124"/>
      <c r="I225" s="123"/>
      <c r="J225" s="125"/>
      <c r="K225" s="123"/>
      <c r="L225" s="124"/>
      <c r="M225" s="123"/>
      <c r="N225" s="125"/>
      <c r="O225" s="126" t="str">
        <f aca="false">IF(OR(C225="",F225=""),"",((H225-J225)+(L225-N225))*100*F225)</f>
        <v/>
      </c>
      <c r="P225" s="127" t="str">
        <f aca="false">IF(OR(C225="",F225=""),"",(MAX(I225-G225,K225-M225)-((H225-J225)+(L225-N225)))*100*F225)</f>
        <v/>
      </c>
      <c r="Q225" s="78"/>
      <c r="R225" s="121"/>
      <c r="S225" s="126"/>
      <c r="T225" s="128"/>
    </row>
    <row r="226" customFormat="false" ht="15" hidden="false" customHeight="true" outlineLevel="0" collapsed="false">
      <c r="A226" s="44" t="str">
        <f aca="false">IF(C226="","",ROW()-29)</f>
        <v/>
      </c>
      <c r="B226" s="113"/>
      <c r="C226" s="68"/>
      <c r="D226" s="113"/>
      <c r="E226" s="44" t="str">
        <f aca="false">IF(OR(B226="",D226=""),"",D226-B226)</f>
        <v/>
      </c>
      <c r="F226" s="114"/>
      <c r="G226" s="115"/>
      <c r="H226" s="116"/>
      <c r="I226" s="115"/>
      <c r="J226" s="117"/>
      <c r="K226" s="115"/>
      <c r="L226" s="116"/>
      <c r="M226" s="115"/>
      <c r="N226" s="117"/>
      <c r="O226" s="118" t="str">
        <f aca="false">IF(OR(C226="",F226=""),"",((H226-J226)+(L226-N226))*100*F226)</f>
        <v/>
      </c>
      <c r="P226" s="119" t="str">
        <f aca="false">IF(OR(C226="",F226=""),"",(MAX(I226-G226,K226-M226)-((H226-J226)+(L226-N226)))*100*F226)</f>
        <v/>
      </c>
      <c r="Q226" s="68"/>
      <c r="R226" s="113"/>
      <c r="S226" s="118"/>
      <c r="T226" s="120"/>
    </row>
    <row r="227" customFormat="false" ht="15" hidden="false" customHeight="true" outlineLevel="0" collapsed="false">
      <c r="A227" s="73" t="str">
        <f aca="false">IF(C227="","",ROW()-29)</f>
        <v/>
      </c>
      <c r="B227" s="121"/>
      <c r="C227" s="78"/>
      <c r="D227" s="121"/>
      <c r="E227" s="73" t="str">
        <f aca="false">IF(OR(B227="",D227=""),"",D227-B227)</f>
        <v/>
      </c>
      <c r="F227" s="122"/>
      <c r="G227" s="123"/>
      <c r="H227" s="124"/>
      <c r="I227" s="123"/>
      <c r="J227" s="125"/>
      <c r="K227" s="123"/>
      <c r="L227" s="124"/>
      <c r="M227" s="123"/>
      <c r="N227" s="125"/>
      <c r="O227" s="126" t="str">
        <f aca="false">IF(OR(C227="",F227=""),"",((H227-J227)+(L227-N227))*100*F227)</f>
        <v/>
      </c>
      <c r="P227" s="127" t="str">
        <f aca="false">IF(OR(C227="",F227=""),"",(MAX(I227-G227,K227-M227)-((H227-J227)+(L227-N227)))*100*F227)</f>
        <v/>
      </c>
      <c r="Q227" s="78"/>
      <c r="R227" s="121"/>
      <c r="S227" s="126"/>
      <c r="T227" s="128"/>
    </row>
    <row r="228" customFormat="false" ht="15" hidden="false" customHeight="true" outlineLevel="0" collapsed="false">
      <c r="A228" s="44" t="str">
        <f aca="false">IF(C228="","",ROW()-29)</f>
        <v/>
      </c>
      <c r="B228" s="113"/>
      <c r="C228" s="68"/>
      <c r="D228" s="113"/>
      <c r="E228" s="44" t="str">
        <f aca="false">IF(OR(B228="",D228=""),"",D228-B228)</f>
        <v/>
      </c>
      <c r="F228" s="114"/>
      <c r="G228" s="115"/>
      <c r="H228" s="116"/>
      <c r="I228" s="115"/>
      <c r="J228" s="117"/>
      <c r="K228" s="115"/>
      <c r="L228" s="116"/>
      <c r="M228" s="115"/>
      <c r="N228" s="117"/>
      <c r="O228" s="118" t="str">
        <f aca="false">IF(OR(C228="",F228=""),"",((H228-J228)+(L228-N228))*100*F228)</f>
        <v/>
      </c>
      <c r="P228" s="119" t="str">
        <f aca="false">IF(OR(C228="",F228=""),"",(MAX(I228-G228,K228-M228)-((H228-J228)+(L228-N228)))*100*F228)</f>
        <v/>
      </c>
      <c r="Q228" s="68"/>
      <c r="R228" s="113"/>
      <c r="S228" s="118"/>
      <c r="T228" s="120"/>
    </row>
    <row r="229" customFormat="false" ht="15" hidden="false" customHeight="true" outlineLevel="0" collapsed="false">
      <c r="A229" s="73" t="str">
        <f aca="false">IF(C229="","",ROW()-29)</f>
        <v/>
      </c>
      <c r="B229" s="121"/>
      <c r="C229" s="78"/>
      <c r="D229" s="121"/>
      <c r="E229" s="73" t="str">
        <f aca="false">IF(OR(B229="",D229=""),"",D229-B229)</f>
        <v/>
      </c>
      <c r="F229" s="122"/>
      <c r="G229" s="123"/>
      <c r="H229" s="124"/>
      <c r="I229" s="123"/>
      <c r="J229" s="125"/>
      <c r="K229" s="123"/>
      <c r="L229" s="124"/>
      <c r="M229" s="123"/>
      <c r="N229" s="125"/>
      <c r="O229" s="126" t="str">
        <f aca="false">IF(OR(C229="",F229=""),"",((H229-J229)+(L229-N229))*100*F229)</f>
        <v/>
      </c>
      <c r="P229" s="127" t="str">
        <f aca="false">IF(OR(C229="",F229=""),"",(MAX(I229-G229,K229-M229)-((H229-J229)+(L229-N229)))*100*F229)</f>
        <v/>
      </c>
      <c r="Q229" s="78"/>
      <c r="R229" s="121"/>
      <c r="S229" s="126"/>
      <c r="T229" s="128"/>
    </row>
  </sheetData>
  <mergeCells count="66">
    <mergeCell ref="A1:T1"/>
    <mergeCell ref="A2:T2"/>
    <mergeCell ref="A3:T3"/>
    <mergeCell ref="A4:T4"/>
    <mergeCell ref="A5:T5"/>
    <mergeCell ref="A6:D6"/>
    <mergeCell ref="E6:H6"/>
    <mergeCell ref="I6:L6"/>
    <mergeCell ref="M6:P6"/>
    <mergeCell ref="Q6:T6"/>
    <mergeCell ref="A7:D8"/>
    <mergeCell ref="E7:H8"/>
    <mergeCell ref="I7:L8"/>
    <mergeCell ref="M7:P8"/>
    <mergeCell ref="Q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N14"/>
    <mergeCell ref="O14:T14"/>
    <mergeCell ref="O15:T15"/>
    <mergeCell ref="O16:Q16"/>
    <mergeCell ref="R16:T16"/>
    <mergeCell ref="O17:Q17"/>
    <mergeCell ref="R17:T17"/>
    <mergeCell ref="O18:Q18"/>
    <mergeCell ref="R18:T18"/>
    <mergeCell ref="O19:Q19"/>
    <mergeCell ref="R19:T19"/>
    <mergeCell ref="O20:Q20"/>
    <mergeCell ref="R20:T20"/>
    <mergeCell ref="O21:Q21"/>
    <mergeCell ref="R21:T21"/>
    <mergeCell ref="O22:Q22"/>
    <mergeCell ref="R22:T22"/>
    <mergeCell ref="O23:Q23"/>
    <mergeCell ref="R23:T23"/>
    <mergeCell ref="O24:Q24"/>
    <mergeCell ref="R24:T24"/>
    <mergeCell ref="O25:Q25"/>
    <mergeCell ref="R25:T25"/>
    <mergeCell ref="A26:T26"/>
    <mergeCell ref="A27:T27"/>
    <mergeCell ref="A28:A29"/>
    <mergeCell ref="B28:B29"/>
    <mergeCell ref="C28:C29"/>
    <mergeCell ref="D28:D29"/>
    <mergeCell ref="E28:E29"/>
    <mergeCell ref="F28:F29"/>
    <mergeCell ref="G28:J28"/>
    <mergeCell ref="K28:N28"/>
    <mergeCell ref="O28:O29"/>
    <mergeCell ref="P28:P29"/>
    <mergeCell ref="Q28:Q29"/>
    <mergeCell ref="R28:R29"/>
    <mergeCell ref="S28:S29"/>
    <mergeCell ref="T28:T29"/>
  </mergeCells>
  <conditionalFormatting sqref="S30:S229">
    <cfRule type="cellIs" priority="2" operator="greaterThan" aboveAverage="0" equalAverage="0" bottom="0" percent="0" rank="0" text="" dxfId="3">
      <formula>0</formula>
    </cfRule>
    <cfRule type="cellIs" priority="3" operator="lessThan" aboveAverage="0" equalAverage="0" bottom="0" percent="0" rank="0" text="" dxfId="4">
      <formula>0</formula>
    </cfRule>
  </conditionalFormatting>
  <conditionalFormatting sqref="Q30:Q229">
    <cfRule type="expression" priority="4" aboveAverage="0" equalAverage="0" bottom="0" percent="0" rank="0" text="" dxfId="5">
      <formula>$Q30="Won"</formula>
    </cfRule>
    <cfRule type="expression" priority="5" aboveAverage="0" equalAverage="0" bottom="0" percent="0" rank="0" text="" dxfId="6">
      <formula>$Q30="Lost"</formula>
    </cfRule>
    <cfRule type="expression" priority="6" aboveAverage="0" equalAverage="0" bottom="0" percent="0" rank="0" text="" dxfId="7">
      <formula>$Q30="Open"</formula>
    </cfRule>
  </conditionalFormatting>
  <dataValidations count="2">
    <dataValidation allowBlank="true" errorStyle="stop" operator="between" showDropDown="false" showErrorMessage="false" showInputMessage="false" sqref="Q30:Q229" type="list">
      <formula1>"Open,Won,Lost"</formula1>
      <formula2>0</formula2>
    </dataValidation>
    <dataValidation allowBlank="true" error="Enter a real date — any format works (1/25/26, 01-25-2026, Jan 25 2026). It will display as mm/dd/yyyy." errorStyle="stop" errorTitle="Not a valid date" operator="between" prompt="Type any date format. It displays as mm/dd/yyyy." promptTitle="Date" showDropDown="false" showErrorMessage="true" showInputMessage="true" sqref="B30:B229 D30:D229 R30:R229" type="date">
      <formula1>DATE(2000,1,1)</formula1>
      <formula2>DATE(2100,12,31)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3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10"/>
    <col collapsed="false" customWidth="true" hidden="false" outlineLevel="0" max="2" min="2" style="25" width="12"/>
    <col collapsed="false" customWidth="true" hidden="false" outlineLevel="0" max="3" min="3" style="25" width="9"/>
    <col collapsed="false" customWidth="true" hidden="false" outlineLevel="0" max="4" min="4" style="25" width="12"/>
    <col collapsed="false" customWidth="true" hidden="false" outlineLevel="0" max="5" min="5" style="25" width="8"/>
    <col collapsed="false" customWidth="true" hidden="false" outlineLevel="0" max="6" min="6" style="25" width="11"/>
    <col collapsed="false" customWidth="true" hidden="false" outlineLevel="0" max="7" min="7" style="25" width="9"/>
    <col collapsed="false" customWidth="true" hidden="false" outlineLevel="0" max="8" min="8" style="25" width="10"/>
    <col collapsed="false" customWidth="true" hidden="false" outlineLevel="0" max="9" min="9" style="25" width="9"/>
    <col collapsed="false" customWidth="true" hidden="false" outlineLevel="0" max="10" min="10" style="25" width="11"/>
    <col collapsed="false" customWidth="true" hidden="false" outlineLevel="0" max="11" min="11" style="25" width="13"/>
    <col collapsed="false" customWidth="true" hidden="false" outlineLevel="0" max="12" min="12" style="25" width="11"/>
    <col collapsed="false" customWidth="true" hidden="false" outlineLevel="0" max="14" min="13" style="25" width="13"/>
    <col collapsed="false" customWidth="true" hidden="false" outlineLevel="0" max="15" min="15" style="25" width="10"/>
    <col collapsed="false" customWidth="true" hidden="false" outlineLevel="0" max="16" min="16" style="25" width="12"/>
    <col collapsed="false" customWidth="true" hidden="false" outlineLevel="0" max="17" min="17" style="25" width="11"/>
    <col collapsed="false" customWidth="true" hidden="false" outlineLevel="0" max="18" min="18" style="25" width="13"/>
    <col collapsed="false" customWidth="true" hidden="false" outlineLevel="0" max="19" min="19" style="25" width="10"/>
    <col collapsed="false" customWidth="true" hidden="false" outlineLevel="0" max="20" min="20" style="25" width="26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1.75" hidden="false" customHeight="true" outlineLevel="0" collapsed="false">
      <c r="A2" s="2" t="s">
        <v>121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3.5" hidden="false" customHeight="true" outlineLevel="0" collapsed="false">
      <c r="A3" s="3" t="s">
        <v>122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9.75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customFormat="false" ht="21.75" hidden="false" customHeight="true" outlineLevel="0" collapsed="false">
      <c r="A5" s="5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15.75" hidden="false" customHeight="true" outlineLevel="0" collapsed="false">
      <c r="A6" s="6" t="s">
        <v>40</v>
      </c>
      <c r="B6" s="6"/>
      <c r="C6" s="6"/>
      <c r="D6" s="6"/>
      <c r="E6" s="6" t="s">
        <v>20</v>
      </c>
      <c r="F6" s="6"/>
      <c r="G6" s="6"/>
      <c r="H6" s="6"/>
      <c r="I6" s="6" t="s">
        <v>6</v>
      </c>
      <c r="J6" s="6"/>
      <c r="K6" s="6"/>
      <c r="L6" s="6"/>
      <c r="M6" s="6" t="s">
        <v>123</v>
      </c>
      <c r="N6" s="6"/>
      <c r="O6" s="6"/>
      <c r="P6" s="6"/>
      <c r="Q6" s="6" t="s">
        <v>124</v>
      </c>
      <c r="R6" s="6"/>
      <c r="S6" s="6"/>
      <c r="T6" s="6"/>
    </row>
    <row r="7" customFormat="false" ht="21.75" hidden="false" customHeight="true" outlineLevel="0" collapsed="false">
      <c r="A7" s="7" t="n">
        <f aca="false">IFERROR(SUMIFS($R$30:$R$229,$S$30:$S$229,"Won")+SUMIFS($R$30:$R$229,$S$30:$S$229,"Lost"),0)</f>
        <v>0</v>
      </c>
      <c r="B7" s="7"/>
      <c r="C7" s="7"/>
      <c r="D7" s="7"/>
      <c r="E7" s="8" t="n">
        <f aca="false">IFERROR(COUNTIF($S$30:$S$229,"Won")/(COUNTIF($S$30:$S$229,"Won")+COUNTIF($S$30:$S$229,"Lost")),0)</f>
        <v>0</v>
      </c>
      <c r="F7" s="8"/>
      <c r="G7" s="8"/>
      <c r="H7" s="8"/>
      <c r="I7" s="9" t="n">
        <f aca="false">COUNTA($C$30:$C$229)</f>
        <v>0</v>
      </c>
      <c r="J7" s="9"/>
      <c r="K7" s="9"/>
      <c r="L7" s="9"/>
      <c r="M7" s="129" t="n">
        <f aca="false">IFERROR(AVERAGEIFS($J$30:$J$229,$C$30:$C$229,"&lt;&gt;",$J$30:$J$229,"&lt;&gt;0"),0)</f>
        <v>0</v>
      </c>
      <c r="N7" s="129"/>
      <c r="O7" s="129"/>
      <c r="P7" s="129"/>
      <c r="Q7" s="9" t="n">
        <f aca="false">IFERROR(AVERAGEIFS($E$30:$E$229,$C$30:$C$229,"&lt;&gt;",$E$30:$E$229,"&lt;&gt;0"),0)</f>
        <v>0</v>
      </c>
      <c r="R7" s="9"/>
      <c r="S7" s="9"/>
      <c r="T7" s="9"/>
    </row>
    <row r="8" customFormat="false" ht="21.75" hidden="false" customHeight="true" outlineLevel="0" collapsed="false">
      <c r="A8" s="7"/>
      <c r="B8" s="7"/>
      <c r="C8" s="7"/>
      <c r="D8" s="7"/>
      <c r="E8" s="8"/>
      <c r="F8" s="8"/>
      <c r="G8" s="8"/>
      <c r="H8" s="8"/>
      <c r="I8" s="9"/>
      <c r="J8" s="9"/>
      <c r="K8" s="9"/>
      <c r="L8" s="9"/>
      <c r="M8" s="129"/>
      <c r="N8" s="129"/>
      <c r="O8" s="129"/>
      <c r="P8" s="129"/>
      <c r="Q8" s="9"/>
      <c r="R8" s="9"/>
      <c r="S8" s="9"/>
      <c r="T8" s="9"/>
    </row>
    <row r="9" customFormat="false" ht="9.75" hidden="false" customHeight="true" outlineLevel="0" collapsed="false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customFormat="false" ht="15.75" hidden="false" customHeight="true" outlineLevel="0" collapsed="false">
      <c r="A10" s="6" t="s">
        <v>91</v>
      </c>
      <c r="B10" s="6"/>
      <c r="C10" s="6"/>
      <c r="D10" s="6"/>
      <c r="E10" s="6" t="s">
        <v>24</v>
      </c>
      <c r="F10" s="6"/>
      <c r="G10" s="6"/>
      <c r="H10" s="6"/>
      <c r="I10" s="6" t="s">
        <v>92</v>
      </c>
      <c r="J10" s="6"/>
      <c r="K10" s="6"/>
      <c r="L10" s="6"/>
      <c r="M10" s="6" t="s">
        <v>93</v>
      </c>
      <c r="N10" s="6"/>
      <c r="O10" s="6"/>
      <c r="P10" s="6"/>
      <c r="Q10" s="6" t="s">
        <v>94</v>
      </c>
      <c r="R10" s="6"/>
      <c r="S10" s="6"/>
      <c r="T10" s="6"/>
    </row>
    <row r="11" customFormat="false" ht="21.75" hidden="false" customHeight="true" outlineLevel="0" collapsed="false">
      <c r="A11" s="9" t="n">
        <f aca="false">COUNTIF($S$30:$S$229,"Won")+COUNTIF($S$30:$S$229,"Lost")</f>
        <v>0</v>
      </c>
      <c r="B11" s="9"/>
      <c r="C11" s="9"/>
      <c r="D11" s="9"/>
      <c r="E11" s="9" t="n">
        <f aca="false">COUNTIF($S$30:$S$229,"Open")</f>
        <v>0</v>
      </c>
      <c r="F11" s="9"/>
      <c r="G11" s="9"/>
      <c r="H11" s="9"/>
      <c r="I11" s="9" t="n">
        <f aca="false">IFERROR(AVERAGEIFS($E$30:$E$229,$C$30:$C$229,"&lt;&gt;",$E$30:$E$229,"&lt;&gt;0"),0)</f>
        <v>0</v>
      </c>
      <c r="J11" s="9"/>
      <c r="K11" s="9"/>
      <c r="L11" s="9"/>
      <c r="M11" s="7" t="n">
        <f aca="false">IFERROR(IF(COUNTIF($S$30:$S$229,"Won")=0,0,maxifs($R$30:$R$229,$S$30:$S$229,"Won")),0)</f>
        <v>0</v>
      </c>
      <c r="N11" s="7"/>
      <c r="O11" s="7"/>
      <c r="P11" s="7"/>
      <c r="Q11" s="11" t="n">
        <f aca="false">IFERROR(IF(COUNTIF($S$30:$S$229,"Lost")=0,0,minifs($R$30:$R$229,$S$30:$S$229,"Lost")),0)</f>
        <v>0</v>
      </c>
      <c r="R11" s="11"/>
      <c r="S11" s="11"/>
      <c r="T11" s="11"/>
    </row>
    <row r="12" customFormat="false" ht="21.7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7"/>
      <c r="P12" s="7"/>
      <c r="Q12" s="11"/>
      <c r="R12" s="11"/>
      <c r="S12" s="11"/>
      <c r="T12" s="11"/>
    </row>
    <row r="13" customFormat="false" ht="9.7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customFormat="false" ht="21.75" hidden="false" customHeight="true" outlineLevel="0" collapsed="false">
      <c r="A14" s="12" t="s">
        <v>95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96</v>
      </c>
      <c r="P14" s="12"/>
      <c r="Q14" s="12"/>
      <c r="R14" s="12"/>
      <c r="S14" s="12"/>
      <c r="T14" s="12"/>
    </row>
    <row r="15" customFormat="false" ht="19.5" hidden="false" customHeight="true" outlineLevel="0" collapsed="false">
      <c r="A15" s="130" t="s">
        <v>51</v>
      </c>
      <c r="B15" s="130" t="s">
        <v>21</v>
      </c>
      <c r="C15" s="130" t="s">
        <v>97</v>
      </c>
      <c r="D15" s="130" t="s">
        <v>98</v>
      </c>
      <c r="E15" s="130" t="s">
        <v>40</v>
      </c>
      <c r="F15" s="130" t="s">
        <v>125</v>
      </c>
      <c r="G15" s="130" t="s">
        <v>126</v>
      </c>
      <c r="H15" s="130" t="s">
        <v>51</v>
      </c>
      <c r="I15" s="130" t="s">
        <v>21</v>
      </c>
      <c r="J15" s="130" t="s">
        <v>97</v>
      </c>
      <c r="K15" s="130" t="s">
        <v>98</v>
      </c>
      <c r="L15" s="130" t="s">
        <v>40</v>
      </c>
      <c r="M15" s="130" t="s">
        <v>125</v>
      </c>
      <c r="N15" s="130" t="s">
        <v>126</v>
      </c>
      <c r="O15" s="6" t="s">
        <v>56</v>
      </c>
      <c r="P15" s="6"/>
      <c r="Q15" s="6"/>
      <c r="R15" s="6"/>
      <c r="S15" s="6"/>
      <c r="T15" s="6"/>
    </row>
    <row r="16" customFormat="false" ht="19.5" hidden="false" customHeight="true" outlineLevel="0" collapsed="false">
      <c r="A16" s="131"/>
      <c r="B16" s="131" t="str">
        <f aca="false">IF(A16="","",COUNTIF($C$30:$C$229,A16))</f>
        <v/>
      </c>
      <c r="C16" s="131" t="str">
        <f aca="false">IF(A16="","",COUNTIFS($C$30:$C$229,A16,$S$30:$S$229,"Won"))</f>
        <v/>
      </c>
      <c r="D16" s="132" t="str">
        <f aca="false">IF(OR(A16="",B16=0),"",C16/B16)</f>
        <v/>
      </c>
      <c r="E16" s="133" t="str">
        <f aca="false">IF(A16="","",SUMIFS($R$30:$R$229,$C$30:$C$229,A16))</f>
        <v/>
      </c>
      <c r="F16" s="134" t="str">
        <f aca="false">IF(A16="","",IFERROR(AVERAGEIFS($J$30:$J$229,$C$30:$C$229,A16),""))</f>
        <v/>
      </c>
      <c r="G16" s="135" t="str">
        <f aca="false">IF(A16="","",IFERROR(AVERAGEIFS($E$30:$E$229,$C$30:$C$229,A16),""))</f>
        <v/>
      </c>
      <c r="H16" s="131"/>
      <c r="I16" s="131" t="str">
        <f aca="false">IF(H16="","",COUNTIF($C$30:$C$229,H16))</f>
        <v/>
      </c>
      <c r="J16" s="131" t="str">
        <f aca="false">IF(H16="","",COUNTIFS($C$30:$C$229,H16,$S$30:$S$229,"Won"))</f>
        <v/>
      </c>
      <c r="K16" s="132" t="str">
        <f aca="false">IF(OR(H16="",I16=0),"",J16/I16)</f>
        <v/>
      </c>
      <c r="L16" s="133" t="str">
        <f aca="false">IF(H16="","",SUMIFS($R$30:$R$229,$C$30:$C$229,H16))</f>
        <v/>
      </c>
      <c r="M16" s="134" t="str">
        <f aca="false">IF(H16="","",IFERROR(AVERAGEIFS($J$30:$J$229,$C$30:$C$229,H16),""))</f>
        <v/>
      </c>
      <c r="N16" s="135" t="str">
        <f aca="false">IF(H16="","",IFERROR(AVERAGEIFS($E$30:$E$229,$C$30:$C$229,H16),""))</f>
        <v/>
      </c>
      <c r="O16" s="14" t="s">
        <v>30</v>
      </c>
      <c r="P16" s="14"/>
      <c r="Q16" s="14"/>
      <c r="R16" s="15" t="n">
        <f aca="false">IFERROR(AVERAGEIFS($R$30:$R$229,$S$30:$S$229,"Won"),0)</f>
        <v>0</v>
      </c>
      <c r="S16" s="15"/>
      <c r="T16" s="15"/>
    </row>
    <row r="17" customFormat="false" ht="19.5" hidden="false" customHeight="true" outlineLevel="0" collapsed="false">
      <c r="A17" s="131"/>
      <c r="B17" s="131" t="str">
        <f aca="false">IF(A17="","",COUNTIF($C$30:$C$229,A17))</f>
        <v/>
      </c>
      <c r="C17" s="131" t="str">
        <f aca="false">IF(A17="","",COUNTIFS($C$30:$C$229,A17,$S$30:$S$229,"Won"))</f>
        <v/>
      </c>
      <c r="D17" s="132" t="str">
        <f aca="false">IF(OR(A17="",B17=0),"",C17/B17)</f>
        <v/>
      </c>
      <c r="E17" s="133" t="str">
        <f aca="false">IF(A17="","",SUMIFS($R$30:$R$229,$C$30:$C$229,A17))</f>
        <v/>
      </c>
      <c r="F17" s="134" t="str">
        <f aca="false">IF(A17="","",IFERROR(AVERAGEIFS($J$30:$J$229,$C$30:$C$229,A17),""))</f>
        <v/>
      </c>
      <c r="G17" s="135" t="str">
        <f aca="false">IF(A17="","",IFERROR(AVERAGEIFS($E$30:$E$229,$C$30:$C$229,A17),""))</f>
        <v/>
      </c>
      <c r="H17" s="131"/>
      <c r="I17" s="131" t="str">
        <f aca="false">IF(H17="","",COUNTIF($C$30:$C$229,H17))</f>
        <v/>
      </c>
      <c r="J17" s="131" t="str">
        <f aca="false">IF(H17="","",COUNTIFS($C$30:$C$229,H17,$S$30:$S$229,"Won"))</f>
        <v/>
      </c>
      <c r="K17" s="132" t="str">
        <f aca="false">IF(OR(H17="",I17=0),"",J17/I17)</f>
        <v/>
      </c>
      <c r="L17" s="133" t="str">
        <f aca="false">IF(H17="","",SUMIFS($R$30:$R$229,$C$30:$C$229,H17))</f>
        <v/>
      </c>
      <c r="M17" s="134" t="str">
        <f aca="false">IF(H17="","",IFERROR(AVERAGEIFS($J$30:$J$229,$C$30:$C$229,H17),""))</f>
        <v/>
      </c>
      <c r="N17" s="135" t="str">
        <f aca="false">IF(H17="","",IFERROR(AVERAGEIFS($E$30:$E$229,$C$30:$C$229,H17),""))</f>
        <v/>
      </c>
      <c r="O17" s="14" t="s">
        <v>31</v>
      </c>
      <c r="P17" s="14"/>
      <c r="Q17" s="14"/>
      <c r="R17" s="18" t="n">
        <f aca="false">IFERROR(AVERAGEIFS($R$30:$R$229,$S$30:$S$229,"Lost"),0)</f>
        <v>0</v>
      </c>
      <c r="S17" s="18"/>
      <c r="T17" s="18"/>
    </row>
    <row r="18" customFormat="false" ht="19.5" hidden="false" customHeight="true" outlineLevel="0" collapsed="false">
      <c r="A18" s="131"/>
      <c r="B18" s="131" t="str">
        <f aca="false">IF(A18="","",COUNTIF($C$30:$C$229,A18))</f>
        <v/>
      </c>
      <c r="C18" s="131" t="str">
        <f aca="false">IF(A18="","",COUNTIFS($C$30:$C$229,A18,$S$30:$S$229,"Won"))</f>
        <v/>
      </c>
      <c r="D18" s="132" t="str">
        <f aca="false">IF(OR(A18="",B18=0),"",C18/B18)</f>
        <v/>
      </c>
      <c r="E18" s="133" t="str">
        <f aca="false">IF(A18="","",SUMIFS($R$30:$R$229,$C$30:$C$229,A18))</f>
        <v/>
      </c>
      <c r="F18" s="134" t="str">
        <f aca="false">IF(A18="","",IFERROR(AVERAGEIFS($J$30:$J$229,$C$30:$C$229,A18),""))</f>
        <v/>
      </c>
      <c r="G18" s="135" t="str">
        <f aca="false">IF(A18="","",IFERROR(AVERAGEIFS($E$30:$E$229,$C$30:$C$229,A18),""))</f>
        <v/>
      </c>
      <c r="H18" s="131"/>
      <c r="I18" s="131" t="str">
        <f aca="false">IF(H18="","",COUNTIF($C$30:$C$229,H18))</f>
        <v/>
      </c>
      <c r="J18" s="131" t="str">
        <f aca="false">IF(H18="","",COUNTIFS($C$30:$C$229,H18,$S$30:$S$229,"Won"))</f>
        <v/>
      </c>
      <c r="K18" s="132" t="str">
        <f aca="false">IF(OR(H18="",I18=0),"",J18/I18)</f>
        <v/>
      </c>
      <c r="L18" s="133" t="str">
        <f aca="false">IF(H18="","",SUMIFS($R$30:$R$229,$C$30:$C$229,H18))</f>
        <v/>
      </c>
      <c r="M18" s="134" t="str">
        <f aca="false">IF(H18="","",IFERROR(AVERAGEIFS($J$30:$J$229,$C$30:$C$229,H18),""))</f>
        <v/>
      </c>
      <c r="N18" s="135" t="str">
        <f aca="false">IF(H18="","",IFERROR(AVERAGEIFS($E$30:$E$229,$C$30:$C$229,H18),""))</f>
        <v/>
      </c>
      <c r="O18" s="14" t="s">
        <v>101</v>
      </c>
      <c r="P18" s="14"/>
      <c r="Q18" s="14"/>
      <c r="R18" s="136" t="n">
        <f aca="false">IFERROR((SUMIFS($R$30:$R$229,$S$30:$S$229,"Won")+SUMIFS($R$30:$R$229,$S$30:$S$229,"Lost"))/(COUNTIF($S$30:$S$229,"Won")+COUNTIF($S$30:$S$229,"Lost")),0)</f>
        <v>0</v>
      </c>
      <c r="S18" s="136"/>
      <c r="T18" s="136"/>
    </row>
    <row r="19" customFormat="false" ht="19.5" hidden="false" customHeight="true" outlineLevel="0" collapsed="false">
      <c r="A19" s="131"/>
      <c r="B19" s="131" t="str">
        <f aca="false">IF(A19="","",COUNTIF($C$30:$C$229,A19))</f>
        <v/>
      </c>
      <c r="C19" s="131" t="str">
        <f aca="false">IF(A19="","",COUNTIFS($C$30:$C$229,A19,$S$30:$S$229,"Won"))</f>
        <v/>
      </c>
      <c r="D19" s="132" t="str">
        <f aca="false">IF(OR(A19="",B19=0),"",C19/B19)</f>
        <v/>
      </c>
      <c r="E19" s="133" t="str">
        <f aca="false">IF(A19="","",SUMIFS($R$30:$R$229,$C$30:$C$229,A19))</f>
        <v/>
      </c>
      <c r="F19" s="134" t="str">
        <f aca="false">IF(A19="","",IFERROR(AVERAGEIFS($J$30:$J$229,$C$30:$C$229,A19),""))</f>
        <v/>
      </c>
      <c r="G19" s="135" t="str">
        <f aca="false">IF(A19="","",IFERROR(AVERAGEIFS($E$30:$E$229,$C$30:$C$229,A19),""))</f>
        <v/>
      </c>
      <c r="H19" s="131"/>
      <c r="I19" s="131" t="str">
        <f aca="false">IF(H19="","",COUNTIF($C$30:$C$229,H19))</f>
        <v/>
      </c>
      <c r="J19" s="131" t="str">
        <f aca="false">IF(H19="","",COUNTIFS($C$30:$C$229,H19,$S$30:$S$229,"Won"))</f>
        <v/>
      </c>
      <c r="K19" s="132" t="str">
        <f aca="false">IF(OR(H19="",I19=0),"",J19/I19)</f>
        <v/>
      </c>
      <c r="L19" s="133" t="str">
        <f aca="false">IF(H19="","",SUMIFS($R$30:$R$229,$C$30:$C$229,H19))</f>
        <v/>
      </c>
      <c r="M19" s="134" t="str">
        <f aca="false">IF(H19="","",IFERROR(AVERAGEIFS($J$30:$J$229,$C$30:$C$229,H19),""))</f>
        <v/>
      </c>
      <c r="N19" s="135" t="str">
        <f aca="false">IF(H19="","",IFERROR(AVERAGEIFS($E$30:$E$229,$C$30:$C$229,H19),""))</f>
        <v/>
      </c>
      <c r="O19" s="14" t="s">
        <v>58</v>
      </c>
      <c r="P19" s="14"/>
      <c r="Q19" s="14"/>
      <c r="R19" s="137" t="n">
        <f aca="false">IFERROR(SUMIFS($R$30:$R$229,$S$30:$S$229,"Won")/ABS(SUMIFS($R$30:$R$229,$S$30:$S$229,"Lost")),0)</f>
        <v>0</v>
      </c>
      <c r="S19" s="137"/>
      <c r="T19" s="137"/>
    </row>
    <row r="20" customFormat="false" ht="19.5" hidden="false" customHeight="true" outlineLevel="0" collapsed="false">
      <c r="A20" s="131"/>
      <c r="B20" s="131" t="str">
        <f aca="false">IF(A20="","",COUNTIF($C$30:$C$229,A20))</f>
        <v/>
      </c>
      <c r="C20" s="131" t="str">
        <f aca="false">IF(A20="","",COUNTIFS($C$30:$C$229,A20,$S$30:$S$229,"Won"))</f>
        <v/>
      </c>
      <c r="D20" s="132" t="str">
        <f aca="false">IF(OR(A20="",B20=0),"",C20/B20)</f>
        <v/>
      </c>
      <c r="E20" s="133" t="str">
        <f aca="false">IF(A20="","",SUMIFS($R$30:$R$229,$C$30:$C$229,A20))</f>
        <v/>
      </c>
      <c r="F20" s="134" t="str">
        <f aca="false">IF(A20="","",IFERROR(AVERAGEIFS($J$30:$J$229,$C$30:$C$229,A20),""))</f>
        <v/>
      </c>
      <c r="G20" s="135" t="str">
        <f aca="false">IF(A20="","",IFERROR(AVERAGEIFS($E$30:$E$229,$C$30:$C$229,A20),""))</f>
        <v/>
      </c>
      <c r="H20" s="131"/>
      <c r="I20" s="131" t="str">
        <f aca="false">IF(H20="","",COUNTIF($C$30:$C$229,H20))</f>
        <v/>
      </c>
      <c r="J20" s="131" t="str">
        <f aca="false">IF(H20="","",COUNTIFS($C$30:$C$229,H20,$S$30:$S$229,"Won"))</f>
        <v/>
      </c>
      <c r="K20" s="132" t="str">
        <f aca="false">IF(OR(H20="",I20=0),"",J20/I20)</f>
        <v/>
      </c>
      <c r="L20" s="133" t="str">
        <f aca="false">IF(H20="","",SUMIFS($R$30:$R$229,$C$30:$C$229,H20))</f>
        <v/>
      </c>
      <c r="M20" s="134" t="str">
        <f aca="false">IF(H20="","",IFERROR(AVERAGEIFS($J$30:$J$229,$C$30:$C$229,H20),""))</f>
        <v/>
      </c>
      <c r="N20" s="135" t="str">
        <f aca="false">IF(H20="","",IFERROR(AVERAGEIFS($E$30:$E$229,$C$30:$C$229,H20),""))</f>
        <v/>
      </c>
      <c r="O20" s="14" t="s">
        <v>59</v>
      </c>
      <c r="P20" s="14"/>
      <c r="Q20" s="14"/>
      <c r="R20" s="15" t="n">
        <f aca="false">IFERROR(IF(COUNTIF($S$30:$S$229,"Won")=0,0,maxifs($R$30:$R$229,$S$30:$S$229,"Won")),0)</f>
        <v>0</v>
      </c>
      <c r="S20" s="15"/>
      <c r="T20" s="15"/>
    </row>
    <row r="21" customFormat="false" ht="19.5" hidden="false" customHeight="true" outlineLevel="0" collapsed="false">
      <c r="A21" s="131"/>
      <c r="B21" s="131" t="str">
        <f aca="false">IF(A21="","",COUNTIF($C$30:$C$229,A21))</f>
        <v/>
      </c>
      <c r="C21" s="131" t="str">
        <f aca="false">IF(A21="","",COUNTIFS($C$30:$C$229,A21,$S$30:$S$229,"Won"))</f>
        <v/>
      </c>
      <c r="D21" s="132" t="str">
        <f aca="false">IF(OR(A21="",B21=0),"",C21/B21)</f>
        <v/>
      </c>
      <c r="E21" s="133" t="str">
        <f aca="false">IF(A21="","",SUMIFS($R$30:$R$229,$C$30:$C$229,A21))</f>
        <v/>
      </c>
      <c r="F21" s="134" t="str">
        <f aca="false">IF(A21="","",IFERROR(AVERAGEIFS($J$30:$J$229,$C$30:$C$229,A21),""))</f>
        <v/>
      </c>
      <c r="G21" s="135" t="str">
        <f aca="false">IF(A21="","",IFERROR(AVERAGEIFS($E$30:$E$229,$C$30:$C$229,A21),""))</f>
        <v/>
      </c>
      <c r="H21" s="131"/>
      <c r="I21" s="131" t="str">
        <f aca="false">IF(H21="","",COUNTIF($C$30:$C$229,H21))</f>
        <v/>
      </c>
      <c r="J21" s="131" t="str">
        <f aca="false">IF(H21="","",COUNTIFS($C$30:$C$229,H21,$S$30:$S$229,"Won"))</f>
        <v/>
      </c>
      <c r="K21" s="132" t="str">
        <f aca="false">IF(OR(H21="",I21=0),"",J21/I21)</f>
        <v/>
      </c>
      <c r="L21" s="133" t="str">
        <f aca="false">IF(H21="","",SUMIFS($R$30:$R$229,$C$30:$C$229,H21))</f>
        <v/>
      </c>
      <c r="M21" s="134" t="str">
        <f aca="false">IF(H21="","",IFERROR(AVERAGEIFS($J$30:$J$229,$C$30:$C$229,H21),""))</f>
        <v/>
      </c>
      <c r="N21" s="135" t="str">
        <f aca="false">IF(H21="","",IFERROR(AVERAGEIFS($E$30:$E$229,$C$30:$C$229,H21),""))</f>
        <v/>
      </c>
      <c r="O21" s="14" t="s">
        <v>60</v>
      </c>
      <c r="P21" s="14"/>
      <c r="Q21" s="14"/>
      <c r="R21" s="18" t="n">
        <f aca="false">IFERROR(IF(COUNTIF($S$30:$S$229,"Lost")=0,0,minifs($R$30:$R$229,$S$30:$S$229,"Lost")),0)</f>
        <v>0</v>
      </c>
      <c r="S21" s="18"/>
      <c r="T21" s="18"/>
    </row>
    <row r="22" customFormat="false" ht="19.5" hidden="false" customHeight="true" outlineLevel="0" collapsed="false">
      <c r="A22" s="131"/>
      <c r="B22" s="131" t="str">
        <f aca="false">IF(A22="","",COUNTIF($C$30:$C$229,A22))</f>
        <v/>
      </c>
      <c r="C22" s="131" t="str">
        <f aca="false">IF(A22="","",COUNTIFS($C$30:$C$229,A22,$S$30:$S$229,"Won"))</f>
        <v/>
      </c>
      <c r="D22" s="132" t="str">
        <f aca="false">IF(OR(A22="",B22=0),"",C22/B22)</f>
        <v/>
      </c>
      <c r="E22" s="133" t="str">
        <f aca="false">IF(A22="","",SUMIFS($R$30:$R$229,$C$30:$C$229,A22))</f>
        <v/>
      </c>
      <c r="F22" s="134" t="str">
        <f aca="false">IF(A22="","",IFERROR(AVERAGEIFS($J$30:$J$229,$C$30:$C$229,A22),""))</f>
        <v/>
      </c>
      <c r="G22" s="135" t="str">
        <f aca="false">IF(A22="","",IFERROR(AVERAGEIFS($E$30:$E$229,$C$30:$C$229,A22),""))</f>
        <v/>
      </c>
      <c r="H22" s="131"/>
      <c r="I22" s="131" t="str">
        <f aca="false">IF(H22="","",COUNTIF($C$30:$C$229,H22))</f>
        <v/>
      </c>
      <c r="J22" s="131" t="str">
        <f aca="false">IF(H22="","",COUNTIFS($C$30:$C$229,H22,$S$30:$S$229,"Won"))</f>
        <v/>
      </c>
      <c r="K22" s="132" t="str">
        <f aca="false">IF(OR(H22="",I22=0),"",J22/I22)</f>
        <v/>
      </c>
      <c r="L22" s="133" t="str">
        <f aca="false">IF(H22="","",SUMIFS($R$30:$R$229,$C$30:$C$229,H22))</f>
        <v/>
      </c>
      <c r="M22" s="134" t="str">
        <f aca="false">IF(H22="","",IFERROR(AVERAGEIFS($J$30:$J$229,$C$30:$C$229,H22),""))</f>
        <v/>
      </c>
      <c r="N22" s="135" t="str">
        <f aca="false">IF(H22="","",IFERROR(AVERAGEIFS($E$30:$E$229,$C$30:$C$229,H22),""))</f>
        <v/>
      </c>
      <c r="O22" s="14" t="s">
        <v>127</v>
      </c>
      <c r="P22" s="14"/>
      <c r="Q22" s="14"/>
      <c r="R22" s="15" t="n">
        <f aca="false">IFERROR(SUM($R$30:$R$229),0)</f>
        <v>0</v>
      </c>
      <c r="S22" s="15"/>
      <c r="T22" s="15"/>
    </row>
    <row r="23" customFormat="false" ht="19.5" hidden="false" customHeight="true" outlineLevel="0" collapsed="false">
      <c r="A23" s="131"/>
      <c r="B23" s="131" t="str">
        <f aca="false">IF(A23="","",COUNTIF($C$30:$C$229,A23))</f>
        <v/>
      </c>
      <c r="C23" s="131" t="str">
        <f aca="false">IF(A23="","",COUNTIFS($C$30:$C$229,A23,$S$30:$S$229,"Won"))</f>
        <v/>
      </c>
      <c r="D23" s="132" t="str">
        <f aca="false">IF(OR(A23="",B23=0),"",C23/B23)</f>
        <v/>
      </c>
      <c r="E23" s="133" t="str">
        <f aca="false">IF(A23="","",SUMIFS($R$30:$R$229,$C$30:$C$229,A23))</f>
        <v/>
      </c>
      <c r="F23" s="134" t="str">
        <f aca="false">IF(A23="","",IFERROR(AVERAGEIFS($J$30:$J$229,$C$30:$C$229,A23),""))</f>
        <v/>
      </c>
      <c r="G23" s="135" t="str">
        <f aca="false">IF(A23="","",IFERROR(AVERAGEIFS($E$30:$E$229,$C$30:$C$229,A23),""))</f>
        <v/>
      </c>
      <c r="H23" s="131"/>
      <c r="I23" s="131" t="str">
        <f aca="false">IF(H23="","",COUNTIF($C$30:$C$229,H23))</f>
        <v/>
      </c>
      <c r="J23" s="131" t="str">
        <f aca="false">IF(H23="","",COUNTIFS($C$30:$C$229,H23,$S$30:$S$229,"Won"))</f>
        <v/>
      </c>
      <c r="K23" s="132" t="str">
        <f aca="false">IF(OR(H23="",I23=0),"",J23/I23)</f>
        <v/>
      </c>
      <c r="L23" s="133" t="str">
        <f aca="false">IF(H23="","",SUMIFS($R$30:$R$229,$C$30:$C$229,H23))</f>
        <v/>
      </c>
      <c r="M23" s="134" t="str">
        <f aca="false">IF(H23="","",IFERROR(AVERAGEIFS($J$30:$J$229,$C$30:$C$229,H23),""))</f>
        <v/>
      </c>
      <c r="N23" s="135" t="str">
        <f aca="false">IF(H23="","",IFERROR(AVERAGEIFS($E$30:$E$229,$C$30:$C$229,H23),""))</f>
        <v/>
      </c>
      <c r="O23" s="14" t="s">
        <v>103</v>
      </c>
      <c r="P23" s="14"/>
      <c r="Q23" s="14"/>
      <c r="R23" s="17" t="n">
        <f aca="false">IFERROR((SUMIFS($P$30:$P$229,$S$30:$S$229,"Won")+SUMIFS($P$30:$P$229,$S$30:$S$229,"Lost")-SUMIFS($B$30:$B$229,$S$30:$S$229,"Won")-SUMIFS($B$30:$B$229,$S$30:$S$229,"Lost"))/(COUNTIF($S$30:$S$229,"Won")+COUNTIF($S$30:$S$229,"Lost")),0)</f>
        <v>0</v>
      </c>
      <c r="S23" s="17"/>
      <c r="T23" s="17"/>
    </row>
    <row r="24" customFormat="false" ht="19.5" hidden="false" customHeight="true" outlineLevel="0" collapsed="false">
      <c r="A24" s="131"/>
      <c r="B24" s="131" t="str">
        <f aca="false">IF(A24="","",COUNTIF($C$30:$C$229,A24))</f>
        <v/>
      </c>
      <c r="C24" s="131" t="str">
        <f aca="false">IF(A24="","",COUNTIFS($C$30:$C$229,A24,$S$30:$S$229,"Won"))</f>
        <v/>
      </c>
      <c r="D24" s="132" t="str">
        <f aca="false">IF(OR(A24="",B24=0),"",C24/B24)</f>
        <v/>
      </c>
      <c r="E24" s="133" t="str">
        <f aca="false">IF(A24="","",SUMIFS($R$30:$R$229,$C$30:$C$229,A24))</f>
        <v/>
      </c>
      <c r="F24" s="134" t="str">
        <f aca="false">IF(A24="","",IFERROR(AVERAGEIFS($J$30:$J$229,$C$30:$C$229,A24),""))</f>
        <v/>
      </c>
      <c r="G24" s="135" t="str">
        <f aca="false">IF(A24="","",IFERROR(AVERAGEIFS($E$30:$E$229,$C$30:$C$229,A24),""))</f>
        <v/>
      </c>
      <c r="H24" s="131"/>
      <c r="I24" s="131" t="str">
        <f aca="false">IF(H24="","",COUNTIF($C$30:$C$229,H24))</f>
        <v/>
      </c>
      <c r="J24" s="131" t="str">
        <f aca="false">IF(H24="","",COUNTIFS($C$30:$C$229,H24,$S$30:$S$229,"Won"))</f>
        <v/>
      </c>
      <c r="K24" s="132" t="str">
        <f aca="false">IF(OR(H24="",I24=0),"",J24/I24)</f>
        <v/>
      </c>
      <c r="L24" s="133" t="str">
        <f aca="false">IF(H24="","",SUMIFS($R$30:$R$229,$C$30:$C$229,H24))</f>
        <v/>
      </c>
      <c r="M24" s="134" t="str">
        <f aca="false">IF(H24="","",IFERROR(AVERAGEIFS($J$30:$J$229,$C$30:$C$229,H24),""))</f>
        <v/>
      </c>
      <c r="N24" s="135" t="str">
        <f aca="false">IF(H24="","",IFERROR(AVERAGEIFS($E$30:$E$229,$C$30:$C$229,H24),""))</f>
        <v/>
      </c>
      <c r="O24" s="14" t="s">
        <v>104</v>
      </c>
      <c r="P24" s="14"/>
      <c r="Q24" s="14"/>
      <c r="R24" s="138" t="n">
        <f aca="false">IFERROR(AVERAGEIFS($F$30:$F$229,$C$30:$C$229,"&lt;&gt;",$F$30:$F$229,"&lt;&gt;0"),0)</f>
        <v>0</v>
      </c>
      <c r="S24" s="138"/>
      <c r="T24" s="138"/>
    </row>
    <row r="25" customFormat="false" ht="19.5" hidden="false" customHeight="true" outlineLevel="0" collapsed="false">
      <c r="A25" s="131"/>
      <c r="B25" s="131" t="str">
        <f aca="false">IF(A25="","",COUNTIF($C$30:$C$229,A25))</f>
        <v/>
      </c>
      <c r="C25" s="131" t="str">
        <f aca="false">IF(A25="","",COUNTIFS($C$30:$C$229,A25,$S$30:$S$229,"Won"))</f>
        <v/>
      </c>
      <c r="D25" s="132" t="str">
        <f aca="false">IF(OR(A25="",B25=0),"",C25/B25)</f>
        <v/>
      </c>
      <c r="E25" s="133" t="str">
        <f aca="false">IF(A25="","",SUMIFS($R$30:$R$229,$C$30:$C$229,A25))</f>
        <v/>
      </c>
      <c r="F25" s="134" t="str">
        <f aca="false">IF(A25="","",IFERROR(AVERAGEIFS($J$30:$J$229,$C$30:$C$229,A25),""))</f>
        <v/>
      </c>
      <c r="G25" s="135" t="str">
        <f aca="false">IF(A25="","",IFERROR(AVERAGEIFS($E$30:$E$229,$C$30:$C$229,A25),""))</f>
        <v/>
      </c>
      <c r="H25" s="131"/>
      <c r="I25" s="131" t="str">
        <f aca="false">IF(H25="","",COUNTIF($C$30:$C$229,H25))</f>
        <v/>
      </c>
      <c r="J25" s="131" t="str">
        <f aca="false">IF(H25="","",COUNTIFS($C$30:$C$229,H25,$S$30:$S$229,"Won"))</f>
        <v/>
      </c>
      <c r="K25" s="132" t="str">
        <f aca="false">IF(OR(H25="",I25=0),"",J25/I25)</f>
        <v/>
      </c>
      <c r="L25" s="133" t="str">
        <f aca="false">IF(H25="","",SUMIFS($R$30:$R$229,$C$30:$C$229,H25))</f>
        <v/>
      </c>
      <c r="M25" s="134" t="str">
        <f aca="false">IF(H25="","",IFERROR(AVERAGEIFS($J$30:$J$229,$C$30:$C$229,H25),""))</f>
        <v/>
      </c>
      <c r="N25" s="135" t="str">
        <f aca="false">IF(H25="","",IFERROR(AVERAGEIFS($E$30:$E$229,$C$30:$C$229,H25),""))</f>
        <v/>
      </c>
      <c r="O25" s="14" t="s">
        <v>128</v>
      </c>
      <c r="P25" s="14"/>
      <c r="Q25" s="14"/>
      <c r="R25" s="139" t="n">
        <f aca="false">IFERROR(SUMIFS($K$30:$K$229,$S$30:$S$229,"Open"),0)</f>
        <v>0</v>
      </c>
      <c r="S25" s="139"/>
      <c r="T25" s="139"/>
    </row>
    <row r="26" customFormat="false" ht="9.75" hidden="false" customHeight="true" outlineLevel="0" collapsed="false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customFormat="false" ht="21.75" hidden="false" customHeight="true" outlineLevel="0" collapsed="false">
      <c r="A27" s="140" t="s">
        <v>129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customFormat="false" ht="25.5" hidden="false" customHeight="true" outlineLevel="0" collapsed="false">
      <c r="A28" s="141" t="s">
        <v>66</v>
      </c>
      <c r="B28" s="141" t="s">
        <v>107</v>
      </c>
      <c r="C28" s="141" t="s">
        <v>51</v>
      </c>
      <c r="D28" s="141" t="s">
        <v>108</v>
      </c>
      <c r="E28" s="141" t="s">
        <v>109</v>
      </c>
      <c r="F28" s="141" t="s">
        <v>110</v>
      </c>
      <c r="G28" s="13" t="s">
        <v>130</v>
      </c>
      <c r="H28" s="13"/>
      <c r="I28" s="13"/>
      <c r="J28" s="13" t="s">
        <v>131</v>
      </c>
      <c r="K28" s="13"/>
      <c r="L28" s="141" t="s">
        <v>132</v>
      </c>
      <c r="M28" s="141" t="s">
        <v>133</v>
      </c>
      <c r="N28" s="141" t="s">
        <v>79</v>
      </c>
      <c r="O28" s="141" t="s">
        <v>80</v>
      </c>
      <c r="P28" s="141" t="s">
        <v>115</v>
      </c>
      <c r="Q28" s="141" t="s">
        <v>134</v>
      </c>
      <c r="R28" s="141" t="s">
        <v>116</v>
      </c>
      <c r="S28" s="141" t="s">
        <v>69</v>
      </c>
      <c r="T28" s="141" t="s">
        <v>72</v>
      </c>
    </row>
    <row r="29" customFormat="false" ht="21.75" hidden="false" customHeight="true" outlineLevel="0" collapsed="false">
      <c r="A29" s="141"/>
      <c r="B29" s="141"/>
      <c r="C29" s="141"/>
      <c r="D29" s="141"/>
      <c r="E29" s="141"/>
      <c r="F29" s="141"/>
      <c r="G29" s="142" t="s">
        <v>135</v>
      </c>
      <c r="H29" s="142" t="s">
        <v>136</v>
      </c>
      <c r="I29" s="142" t="s">
        <v>137</v>
      </c>
      <c r="J29" s="142" t="s">
        <v>138</v>
      </c>
      <c r="K29" s="142" t="s">
        <v>139</v>
      </c>
      <c r="L29" s="141"/>
      <c r="M29" s="141"/>
      <c r="N29" s="141"/>
      <c r="O29" s="141"/>
      <c r="P29" s="141"/>
      <c r="Q29" s="141"/>
      <c r="R29" s="141"/>
      <c r="S29" s="141"/>
      <c r="T29" s="141"/>
    </row>
    <row r="30" customFormat="false" ht="15" hidden="false" customHeight="true" outlineLevel="0" collapsed="false">
      <c r="A30" s="143" t="str">
        <f aca="false">IF(C30="","",ROW()-29)</f>
        <v/>
      </c>
      <c r="B30" s="144"/>
      <c r="C30" s="145"/>
      <c r="D30" s="144"/>
      <c r="E30" s="143" t="str">
        <f aca="false">IF(OR(B30="",D30=""),"",D30-B30)</f>
        <v/>
      </c>
      <c r="F30" s="143"/>
      <c r="G30" s="145"/>
      <c r="H30" s="145"/>
      <c r="I30" s="146"/>
      <c r="J30" s="147"/>
      <c r="K30" s="148" t="str">
        <f aca="false">IF(OR(C30="",F30="",J30=""),"",J30*100*F30)</f>
        <v/>
      </c>
      <c r="L30" s="147"/>
      <c r="M30" s="148" t="str">
        <f aca="false">IF(OR(L30="",C30="",S30&lt;&gt;"Open"),"",L30*100*F30)</f>
        <v/>
      </c>
      <c r="N30" s="148" t="str">
        <f aca="false">IF(OR(M30="",K30="",S30&lt;&gt;"Open"),"",IF(H30="Long",M30-K30,K30-M30))</f>
        <v/>
      </c>
      <c r="O30" s="149" t="str">
        <f aca="false">IF(OR(N30="",K30="",K30=0),"",N30/K30)</f>
        <v/>
      </c>
      <c r="P30" s="144"/>
      <c r="Q30" s="147"/>
      <c r="R30" s="148" t="str">
        <f aca="false">IF(OR(P30="",Q30="",J30="",F30="",C30=""),"",IF(H30="Long",(Q30-J30)*100*F30,(J30-Q30)*100*F30))</f>
        <v/>
      </c>
      <c r="S30" s="145" t="str">
        <f aca="false">IF(C30="","",IF(P30="","Open",IF(R30&gt;=0,"Won","Lost")))</f>
        <v/>
      </c>
      <c r="T30" s="150"/>
    </row>
    <row r="31" customFormat="false" ht="15" hidden="false" customHeight="true" outlineLevel="0" collapsed="false">
      <c r="A31" s="143" t="str">
        <f aca="false">IF(C31="","",ROW()-29)</f>
        <v/>
      </c>
      <c r="B31" s="144"/>
      <c r="C31" s="145"/>
      <c r="D31" s="144"/>
      <c r="E31" s="143" t="str">
        <f aca="false">IF(OR(B31="",D31=""),"",D31-B31)</f>
        <v/>
      </c>
      <c r="F31" s="143"/>
      <c r="G31" s="145"/>
      <c r="H31" s="145"/>
      <c r="I31" s="146"/>
      <c r="J31" s="147"/>
      <c r="K31" s="148" t="str">
        <f aca="false">IF(OR(C31="",F31="",J31=""),"",J31*100*F31)</f>
        <v/>
      </c>
      <c r="L31" s="147"/>
      <c r="M31" s="148" t="str">
        <f aca="false">IF(OR(L31="",C31="",S31&lt;&gt;"Open"),"",L31*100*F31)</f>
        <v/>
      </c>
      <c r="N31" s="148" t="str">
        <f aca="false">IF(OR(M31="",K31="",S31&lt;&gt;"Open"),"",IF(H31="Long",M31-K31,K31-M31))</f>
        <v/>
      </c>
      <c r="O31" s="149" t="str">
        <f aca="false">IF(OR(N31="",K31="",K31=0),"",N31/K31)</f>
        <v/>
      </c>
      <c r="P31" s="144"/>
      <c r="Q31" s="147"/>
      <c r="R31" s="148" t="str">
        <f aca="false">IF(OR(P31="",Q31="",J31="",F31="",C31=""),"",IF(H31="Long",(Q31-J31)*100*F31,(J31-Q31)*100*F31))</f>
        <v/>
      </c>
      <c r="S31" s="145" t="str">
        <f aca="false">IF(C31="","",IF(P31="","Open",IF(R31&gt;=0,"Won","Lost")))</f>
        <v/>
      </c>
      <c r="T31" s="150"/>
    </row>
    <row r="32" customFormat="false" ht="15" hidden="false" customHeight="true" outlineLevel="0" collapsed="false">
      <c r="A32" s="143" t="str">
        <f aca="false">IF(C32="","",ROW()-29)</f>
        <v/>
      </c>
      <c r="B32" s="144"/>
      <c r="C32" s="145"/>
      <c r="D32" s="144"/>
      <c r="E32" s="143" t="str">
        <f aca="false">IF(OR(B32="",D32=""),"",D32-B32)</f>
        <v/>
      </c>
      <c r="F32" s="143"/>
      <c r="G32" s="145"/>
      <c r="H32" s="145"/>
      <c r="I32" s="146"/>
      <c r="J32" s="147"/>
      <c r="K32" s="148" t="str">
        <f aca="false">IF(OR(C32="",F32="",J32=""),"",J32*100*F32)</f>
        <v/>
      </c>
      <c r="L32" s="147"/>
      <c r="M32" s="148" t="str">
        <f aca="false">IF(OR(L32="",C32="",S32&lt;&gt;"Open"),"",L32*100*F32)</f>
        <v/>
      </c>
      <c r="N32" s="148" t="str">
        <f aca="false">IF(OR(M32="",K32="",S32&lt;&gt;"Open"),"",IF(H32="Long",M32-K32,K32-M32))</f>
        <v/>
      </c>
      <c r="O32" s="149" t="str">
        <f aca="false">IF(OR(N32="",K32="",K32=0),"",N32/K32)</f>
        <v/>
      </c>
      <c r="P32" s="144"/>
      <c r="Q32" s="147"/>
      <c r="R32" s="148" t="str">
        <f aca="false">IF(OR(P32="",Q32="",J32="",F32="",C32=""),"",IF(H32="Long",(Q32-J32)*100*F32,(J32-Q32)*100*F32))</f>
        <v/>
      </c>
      <c r="S32" s="145" t="str">
        <f aca="false">IF(C32="","",IF(P32="","Open",IF(R32&gt;=0,"Won","Lost")))</f>
        <v/>
      </c>
      <c r="T32" s="150"/>
    </row>
    <row r="33" customFormat="false" ht="15" hidden="false" customHeight="true" outlineLevel="0" collapsed="false">
      <c r="A33" s="143" t="str">
        <f aca="false">IF(C33="","",ROW()-29)</f>
        <v/>
      </c>
      <c r="B33" s="144"/>
      <c r="C33" s="145"/>
      <c r="D33" s="144"/>
      <c r="E33" s="143" t="str">
        <f aca="false">IF(OR(B33="",D33=""),"",D33-B33)</f>
        <v/>
      </c>
      <c r="F33" s="143"/>
      <c r="G33" s="145"/>
      <c r="H33" s="145"/>
      <c r="I33" s="146"/>
      <c r="J33" s="147"/>
      <c r="K33" s="148" t="str">
        <f aca="false">IF(OR(C33="",F33="",J33=""),"",J33*100*F33)</f>
        <v/>
      </c>
      <c r="L33" s="147"/>
      <c r="M33" s="148" t="str">
        <f aca="false">IF(OR(L33="",C33="",S33&lt;&gt;"Open"),"",L33*100*F33)</f>
        <v/>
      </c>
      <c r="N33" s="148" t="str">
        <f aca="false">IF(OR(M33="",K33="",S33&lt;&gt;"Open"),"",IF(H33="Long",M33-K33,K33-M33))</f>
        <v/>
      </c>
      <c r="O33" s="149" t="str">
        <f aca="false">IF(OR(N33="",K33="",K33=0),"",N33/K33)</f>
        <v/>
      </c>
      <c r="P33" s="144"/>
      <c r="Q33" s="147"/>
      <c r="R33" s="148" t="str">
        <f aca="false">IF(OR(P33="",Q33="",J33="",F33="",C33=""),"",IF(H33="Long",(Q33-J33)*100*F33,(J33-Q33)*100*F33))</f>
        <v/>
      </c>
      <c r="S33" s="145" t="str">
        <f aca="false">IF(C33="","",IF(P33="","Open",IF(R33&gt;=0,"Won","Lost")))</f>
        <v/>
      </c>
      <c r="T33" s="150"/>
    </row>
    <row r="34" customFormat="false" ht="15" hidden="false" customHeight="true" outlineLevel="0" collapsed="false">
      <c r="A34" s="143" t="str">
        <f aca="false">IF(C34="","",ROW()-29)</f>
        <v/>
      </c>
      <c r="B34" s="144"/>
      <c r="C34" s="145"/>
      <c r="D34" s="144"/>
      <c r="E34" s="143" t="str">
        <f aca="false">IF(OR(B34="",D34=""),"",D34-B34)</f>
        <v/>
      </c>
      <c r="F34" s="143"/>
      <c r="G34" s="145"/>
      <c r="H34" s="145"/>
      <c r="I34" s="146"/>
      <c r="J34" s="147"/>
      <c r="K34" s="148" t="str">
        <f aca="false">IF(OR(C34="",F34="",J34=""),"",J34*100*F34)</f>
        <v/>
      </c>
      <c r="L34" s="147"/>
      <c r="M34" s="148" t="str">
        <f aca="false">IF(OR(L34="",C34="",S34&lt;&gt;"Open"),"",L34*100*F34)</f>
        <v/>
      </c>
      <c r="N34" s="148" t="str">
        <f aca="false">IF(OR(M34="",K34="",S34&lt;&gt;"Open"),"",IF(H34="Long",M34-K34,K34-M34))</f>
        <v/>
      </c>
      <c r="O34" s="149" t="str">
        <f aca="false">IF(OR(N34="",K34="",K34=0),"",N34/K34)</f>
        <v/>
      </c>
      <c r="P34" s="144"/>
      <c r="Q34" s="147"/>
      <c r="R34" s="148" t="str">
        <f aca="false">IF(OR(P34="",Q34="",J34="",F34="",C34=""),"",IF(H34="Long",(Q34-J34)*100*F34,(J34-Q34)*100*F34))</f>
        <v/>
      </c>
      <c r="S34" s="145" t="str">
        <f aca="false">IF(C34="","",IF(P34="","Open",IF(R34&gt;=0,"Won","Lost")))</f>
        <v/>
      </c>
      <c r="T34" s="150"/>
    </row>
    <row r="35" customFormat="false" ht="15" hidden="false" customHeight="true" outlineLevel="0" collapsed="false">
      <c r="A35" s="143" t="str">
        <f aca="false">IF(C35="","",ROW()-29)</f>
        <v/>
      </c>
      <c r="B35" s="144"/>
      <c r="C35" s="145"/>
      <c r="D35" s="144"/>
      <c r="E35" s="143" t="str">
        <f aca="false">IF(OR(B35="",D35=""),"",D35-B35)</f>
        <v/>
      </c>
      <c r="F35" s="143"/>
      <c r="G35" s="145"/>
      <c r="H35" s="145"/>
      <c r="I35" s="146"/>
      <c r="J35" s="147"/>
      <c r="K35" s="148" t="str">
        <f aca="false">IF(OR(C35="",F35="",J35=""),"",J35*100*F35)</f>
        <v/>
      </c>
      <c r="L35" s="147"/>
      <c r="M35" s="148" t="str">
        <f aca="false">IF(OR(L35="",C35="",S35&lt;&gt;"Open"),"",L35*100*F35)</f>
        <v/>
      </c>
      <c r="N35" s="148" t="str">
        <f aca="false">IF(OR(M35="",K35="",S35&lt;&gt;"Open"),"",IF(H35="Long",M35-K35,K35-M35))</f>
        <v/>
      </c>
      <c r="O35" s="149" t="str">
        <f aca="false">IF(OR(N35="",K35="",K35=0),"",N35/K35)</f>
        <v/>
      </c>
      <c r="P35" s="144"/>
      <c r="Q35" s="147"/>
      <c r="R35" s="148" t="str">
        <f aca="false">IF(OR(P35="",Q35="",J35="",F35="",C35=""),"",IF(H35="Long",(Q35-J35)*100*F35,(J35-Q35)*100*F35))</f>
        <v/>
      </c>
      <c r="S35" s="145" t="str">
        <f aca="false">IF(C35="","",IF(P35="","Open",IF(R35&gt;=0,"Won","Lost")))</f>
        <v/>
      </c>
      <c r="T35" s="150"/>
    </row>
    <row r="36" customFormat="false" ht="15" hidden="false" customHeight="true" outlineLevel="0" collapsed="false">
      <c r="A36" s="143" t="str">
        <f aca="false">IF(C36="","",ROW()-29)</f>
        <v/>
      </c>
      <c r="B36" s="144"/>
      <c r="C36" s="145"/>
      <c r="D36" s="144"/>
      <c r="E36" s="143" t="str">
        <f aca="false">IF(OR(B36="",D36=""),"",D36-B36)</f>
        <v/>
      </c>
      <c r="F36" s="143"/>
      <c r="G36" s="145"/>
      <c r="H36" s="145"/>
      <c r="I36" s="146"/>
      <c r="J36" s="147"/>
      <c r="K36" s="148" t="str">
        <f aca="false">IF(OR(C36="",F36="",J36=""),"",J36*100*F36)</f>
        <v/>
      </c>
      <c r="L36" s="147"/>
      <c r="M36" s="148" t="str">
        <f aca="false">IF(OR(L36="",C36="",S36&lt;&gt;"Open"),"",L36*100*F36)</f>
        <v/>
      </c>
      <c r="N36" s="148" t="str">
        <f aca="false">IF(OR(M36="",K36="",S36&lt;&gt;"Open"),"",IF(H36="Long",M36-K36,K36-M36))</f>
        <v/>
      </c>
      <c r="O36" s="149" t="str">
        <f aca="false">IF(OR(N36="",K36="",K36=0),"",N36/K36)</f>
        <v/>
      </c>
      <c r="P36" s="144"/>
      <c r="Q36" s="147"/>
      <c r="R36" s="148" t="str">
        <f aca="false">IF(OR(P36="",Q36="",J36="",F36="",C36=""),"",IF(H36="Long",(Q36-J36)*100*F36,(J36-Q36)*100*F36))</f>
        <v/>
      </c>
      <c r="S36" s="145" t="str">
        <f aca="false">IF(C36="","",IF(P36="","Open",IF(R36&gt;=0,"Won","Lost")))</f>
        <v/>
      </c>
      <c r="T36" s="150"/>
    </row>
    <row r="37" customFormat="false" ht="15" hidden="false" customHeight="true" outlineLevel="0" collapsed="false">
      <c r="A37" s="143" t="str">
        <f aca="false">IF(C37="","",ROW()-29)</f>
        <v/>
      </c>
      <c r="B37" s="144"/>
      <c r="C37" s="145"/>
      <c r="D37" s="144"/>
      <c r="E37" s="143" t="str">
        <f aca="false">IF(OR(B37="",D37=""),"",D37-B37)</f>
        <v/>
      </c>
      <c r="F37" s="143"/>
      <c r="G37" s="145"/>
      <c r="H37" s="145"/>
      <c r="I37" s="146"/>
      <c r="J37" s="147"/>
      <c r="K37" s="148" t="str">
        <f aca="false">IF(OR(C37="",F37="",J37=""),"",J37*100*F37)</f>
        <v/>
      </c>
      <c r="L37" s="147"/>
      <c r="M37" s="148" t="str">
        <f aca="false">IF(OR(L37="",C37="",S37&lt;&gt;"Open"),"",L37*100*F37)</f>
        <v/>
      </c>
      <c r="N37" s="148" t="str">
        <f aca="false">IF(OR(M37="",K37="",S37&lt;&gt;"Open"),"",IF(H37="Long",M37-K37,K37-M37))</f>
        <v/>
      </c>
      <c r="O37" s="149" t="str">
        <f aca="false">IF(OR(N37="",K37="",K37=0),"",N37/K37)</f>
        <v/>
      </c>
      <c r="P37" s="144"/>
      <c r="Q37" s="147"/>
      <c r="R37" s="148" t="str">
        <f aca="false">IF(OR(P37="",Q37="",J37="",F37="",C37=""),"",IF(H37="Long",(Q37-J37)*100*F37,(J37-Q37)*100*F37))</f>
        <v/>
      </c>
      <c r="S37" s="145" t="str">
        <f aca="false">IF(C37="","",IF(P37="","Open",IF(R37&gt;=0,"Won","Lost")))</f>
        <v/>
      </c>
      <c r="T37" s="150"/>
    </row>
    <row r="38" customFormat="false" ht="15" hidden="false" customHeight="true" outlineLevel="0" collapsed="false">
      <c r="A38" s="143" t="str">
        <f aca="false">IF(C38="","",ROW()-29)</f>
        <v/>
      </c>
      <c r="B38" s="144"/>
      <c r="C38" s="145"/>
      <c r="D38" s="144"/>
      <c r="E38" s="143" t="str">
        <f aca="false">IF(OR(B38="",D38=""),"",D38-B38)</f>
        <v/>
      </c>
      <c r="F38" s="143"/>
      <c r="G38" s="145"/>
      <c r="H38" s="145"/>
      <c r="I38" s="146"/>
      <c r="J38" s="147"/>
      <c r="K38" s="148" t="str">
        <f aca="false">IF(OR(C38="",F38="",J38=""),"",J38*100*F38)</f>
        <v/>
      </c>
      <c r="L38" s="147"/>
      <c r="M38" s="148" t="str">
        <f aca="false">IF(OR(L38="",C38="",S38&lt;&gt;"Open"),"",L38*100*F38)</f>
        <v/>
      </c>
      <c r="N38" s="148" t="str">
        <f aca="false">IF(OR(M38="",K38="",S38&lt;&gt;"Open"),"",IF(H38="Long",M38-K38,K38-M38))</f>
        <v/>
      </c>
      <c r="O38" s="149" t="str">
        <f aca="false">IF(OR(N38="",K38="",K38=0),"",N38/K38)</f>
        <v/>
      </c>
      <c r="P38" s="144"/>
      <c r="Q38" s="147"/>
      <c r="R38" s="148" t="str">
        <f aca="false">IF(OR(P38="",Q38="",J38="",F38="",C38=""),"",IF(H38="Long",(Q38-J38)*100*F38,(J38-Q38)*100*F38))</f>
        <v/>
      </c>
      <c r="S38" s="145" t="str">
        <f aca="false">IF(C38="","",IF(P38="","Open",IF(R38&gt;=0,"Won","Lost")))</f>
        <v/>
      </c>
      <c r="T38" s="150"/>
    </row>
    <row r="39" customFormat="false" ht="15" hidden="false" customHeight="true" outlineLevel="0" collapsed="false">
      <c r="A39" s="143" t="str">
        <f aca="false">IF(C39="","",ROW()-29)</f>
        <v/>
      </c>
      <c r="B39" s="144"/>
      <c r="C39" s="145"/>
      <c r="D39" s="144"/>
      <c r="E39" s="143" t="str">
        <f aca="false">IF(OR(B39="",D39=""),"",D39-B39)</f>
        <v/>
      </c>
      <c r="F39" s="143"/>
      <c r="G39" s="145"/>
      <c r="H39" s="145"/>
      <c r="I39" s="146"/>
      <c r="J39" s="147"/>
      <c r="K39" s="148" t="str">
        <f aca="false">IF(OR(C39="",F39="",J39=""),"",J39*100*F39)</f>
        <v/>
      </c>
      <c r="L39" s="147"/>
      <c r="M39" s="148" t="str">
        <f aca="false">IF(OR(L39="",C39="",S39&lt;&gt;"Open"),"",L39*100*F39)</f>
        <v/>
      </c>
      <c r="N39" s="148" t="str">
        <f aca="false">IF(OR(M39="",K39="",S39&lt;&gt;"Open"),"",IF(H39="Long",M39-K39,K39-M39))</f>
        <v/>
      </c>
      <c r="O39" s="149" t="str">
        <f aca="false">IF(OR(N39="",K39="",K39=0),"",N39/K39)</f>
        <v/>
      </c>
      <c r="P39" s="144"/>
      <c r="Q39" s="147"/>
      <c r="R39" s="148" t="str">
        <f aca="false">IF(OR(P39="",Q39="",J39="",F39="",C39=""),"",IF(H39="Long",(Q39-J39)*100*F39,(J39-Q39)*100*F39))</f>
        <v/>
      </c>
      <c r="S39" s="145" t="str">
        <f aca="false">IF(C39="","",IF(P39="","Open",IF(R39&gt;=0,"Won","Lost")))</f>
        <v/>
      </c>
      <c r="T39" s="150"/>
    </row>
    <row r="40" customFormat="false" ht="15" hidden="false" customHeight="true" outlineLevel="0" collapsed="false">
      <c r="A40" s="143" t="str">
        <f aca="false">IF(C40="","",ROW()-29)</f>
        <v/>
      </c>
      <c r="B40" s="144"/>
      <c r="C40" s="145"/>
      <c r="D40" s="144"/>
      <c r="E40" s="143" t="str">
        <f aca="false">IF(OR(B40="",D40=""),"",D40-B40)</f>
        <v/>
      </c>
      <c r="F40" s="143"/>
      <c r="G40" s="145"/>
      <c r="H40" s="145"/>
      <c r="I40" s="146"/>
      <c r="J40" s="147"/>
      <c r="K40" s="148" t="str">
        <f aca="false">IF(OR(C40="",F40="",J40=""),"",J40*100*F40)</f>
        <v/>
      </c>
      <c r="L40" s="147"/>
      <c r="M40" s="148" t="str">
        <f aca="false">IF(OR(L40="",C40="",S40&lt;&gt;"Open"),"",L40*100*F40)</f>
        <v/>
      </c>
      <c r="N40" s="148" t="str">
        <f aca="false">IF(OR(M40="",K40="",S40&lt;&gt;"Open"),"",IF(H40="Long",M40-K40,K40-M40))</f>
        <v/>
      </c>
      <c r="O40" s="149" t="str">
        <f aca="false">IF(OR(N40="",K40="",K40=0),"",N40/K40)</f>
        <v/>
      </c>
      <c r="P40" s="144"/>
      <c r="Q40" s="147"/>
      <c r="R40" s="148" t="str">
        <f aca="false">IF(OR(P40="",Q40="",J40="",F40="",C40=""),"",IF(H40="Long",(Q40-J40)*100*F40,(J40-Q40)*100*F40))</f>
        <v/>
      </c>
      <c r="S40" s="145" t="str">
        <f aca="false">IF(C40="","",IF(P40="","Open",IF(R40&gt;=0,"Won","Lost")))</f>
        <v/>
      </c>
      <c r="T40" s="150"/>
    </row>
    <row r="41" customFormat="false" ht="15" hidden="false" customHeight="true" outlineLevel="0" collapsed="false">
      <c r="A41" s="143" t="str">
        <f aca="false">IF(C41="","",ROW()-29)</f>
        <v/>
      </c>
      <c r="B41" s="144"/>
      <c r="C41" s="145"/>
      <c r="D41" s="144"/>
      <c r="E41" s="143" t="str">
        <f aca="false">IF(OR(B41="",D41=""),"",D41-B41)</f>
        <v/>
      </c>
      <c r="F41" s="143"/>
      <c r="G41" s="145"/>
      <c r="H41" s="145"/>
      <c r="I41" s="146"/>
      <c r="J41" s="147"/>
      <c r="K41" s="148" t="str">
        <f aca="false">IF(OR(C41="",F41="",J41=""),"",J41*100*F41)</f>
        <v/>
      </c>
      <c r="L41" s="147"/>
      <c r="M41" s="148" t="str">
        <f aca="false">IF(OR(L41="",C41="",S41&lt;&gt;"Open"),"",L41*100*F41)</f>
        <v/>
      </c>
      <c r="N41" s="148" t="str">
        <f aca="false">IF(OR(M41="",K41="",S41&lt;&gt;"Open"),"",IF(H41="Long",M41-K41,K41-M41))</f>
        <v/>
      </c>
      <c r="O41" s="149" t="str">
        <f aca="false">IF(OR(N41="",K41="",K41=0),"",N41/K41)</f>
        <v/>
      </c>
      <c r="P41" s="144"/>
      <c r="Q41" s="147"/>
      <c r="R41" s="148" t="str">
        <f aca="false">IF(OR(P41="",Q41="",J41="",F41="",C41=""),"",IF(H41="Long",(Q41-J41)*100*F41,(J41-Q41)*100*F41))</f>
        <v/>
      </c>
      <c r="S41" s="145" t="str">
        <f aca="false">IF(C41="","",IF(P41="","Open",IF(R41&gt;=0,"Won","Lost")))</f>
        <v/>
      </c>
      <c r="T41" s="150"/>
    </row>
    <row r="42" customFormat="false" ht="15" hidden="false" customHeight="true" outlineLevel="0" collapsed="false">
      <c r="A42" s="143" t="str">
        <f aca="false">IF(C42="","",ROW()-29)</f>
        <v/>
      </c>
      <c r="B42" s="144"/>
      <c r="C42" s="145"/>
      <c r="D42" s="144"/>
      <c r="E42" s="143" t="str">
        <f aca="false">IF(OR(B42="",D42=""),"",D42-B42)</f>
        <v/>
      </c>
      <c r="F42" s="143"/>
      <c r="G42" s="145"/>
      <c r="H42" s="145"/>
      <c r="I42" s="146"/>
      <c r="J42" s="147"/>
      <c r="K42" s="148" t="str">
        <f aca="false">IF(OR(C42="",F42="",J42=""),"",J42*100*F42)</f>
        <v/>
      </c>
      <c r="L42" s="147"/>
      <c r="M42" s="148" t="str">
        <f aca="false">IF(OR(L42="",C42="",S42&lt;&gt;"Open"),"",L42*100*F42)</f>
        <v/>
      </c>
      <c r="N42" s="148" t="str">
        <f aca="false">IF(OR(M42="",K42="",S42&lt;&gt;"Open"),"",IF(H42="Long",M42-K42,K42-M42))</f>
        <v/>
      </c>
      <c r="O42" s="149" t="str">
        <f aca="false">IF(OR(N42="",K42="",K42=0),"",N42/K42)</f>
        <v/>
      </c>
      <c r="P42" s="144"/>
      <c r="Q42" s="147"/>
      <c r="R42" s="148" t="str">
        <f aca="false">IF(OR(P42="",Q42="",J42="",F42="",C42=""),"",IF(H42="Long",(Q42-J42)*100*F42,(J42-Q42)*100*F42))</f>
        <v/>
      </c>
      <c r="S42" s="145" t="str">
        <f aca="false">IF(C42="","",IF(P42="","Open",IF(R42&gt;=0,"Won","Lost")))</f>
        <v/>
      </c>
      <c r="T42" s="150"/>
    </row>
    <row r="43" customFormat="false" ht="15" hidden="false" customHeight="true" outlineLevel="0" collapsed="false">
      <c r="A43" s="143" t="str">
        <f aca="false">IF(C43="","",ROW()-29)</f>
        <v/>
      </c>
      <c r="B43" s="144"/>
      <c r="C43" s="145"/>
      <c r="D43" s="144"/>
      <c r="E43" s="143" t="str">
        <f aca="false">IF(OR(B43="",D43=""),"",D43-B43)</f>
        <v/>
      </c>
      <c r="F43" s="143"/>
      <c r="G43" s="145"/>
      <c r="H43" s="145"/>
      <c r="I43" s="146"/>
      <c r="J43" s="147"/>
      <c r="K43" s="148" t="str">
        <f aca="false">IF(OR(C43="",F43="",J43=""),"",J43*100*F43)</f>
        <v/>
      </c>
      <c r="L43" s="147"/>
      <c r="M43" s="148" t="str">
        <f aca="false">IF(OR(L43="",C43="",S43&lt;&gt;"Open"),"",L43*100*F43)</f>
        <v/>
      </c>
      <c r="N43" s="148" t="str">
        <f aca="false">IF(OR(M43="",K43="",S43&lt;&gt;"Open"),"",IF(H43="Long",M43-K43,K43-M43))</f>
        <v/>
      </c>
      <c r="O43" s="149" t="str">
        <f aca="false">IF(OR(N43="",K43="",K43=0),"",N43/K43)</f>
        <v/>
      </c>
      <c r="P43" s="144"/>
      <c r="Q43" s="147"/>
      <c r="R43" s="148" t="str">
        <f aca="false">IF(OR(P43="",Q43="",J43="",F43="",C43=""),"",IF(H43="Long",(Q43-J43)*100*F43,(J43-Q43)*100*F43))</f>
        <v/>
      </c>
      <c r="S43" s="145" t="str">
        <f aca="false">IF(C43="","",IF(P43="","Open",IF(R43&gt;=0,"Won","Lost")))</f>
        <v/>
      </c>
      <c r="T43" s="150"/>
    </row>
    <row r="44" customFormat="false" ht="15" hidden="false" customHeight="true" outlineLevel="0" collapsed="false">
      <c r="A44" s="143" t="str">
        <f aca="false">IF(C44="","",ROW()-29)</f>
        <v/>
      </c>
      <c r="B44" s="144"/>
      <c r="C44" s="145"/>
      <c r="D44" s="144"/>
      <c r="E44" s="143" t="str">
        <f aca="false">IF(OR(B44="",D44=""),"",D44-B44)</f>
        <v/>
      </c>
      <c r="F44" s="143"/>
      <c r="G44" s="145"/>
      <c r="H44" s="145"/>
      <c r="I44" s="146"/>
      <c r="J44" s="147"/>
      <c r="K44" s="148" t="str">
        <f aca="false">IF(OR(C44="",F44="",J44=""),"",J44*100*F44)</f>
        <v/>
      </c>
      <c r="L44" s="147"/>
      <c r="M44" s="148" t="str">
        <f aca="false">IF(OR(L44="",C44="",S44&lt;&gt;"Open"),"",L44*100*F44)</f>
        <v/>
      </c>
      <c r="N44" s="148" t="str">
        <f aca="false">IF(OR(M44="",K44="",S44&lt;&gt;"Open"),"",IF(H44="Long",M44-K44,K44-M44))</f>
        <v/>
      </c>
      <c r="O44" s="149" t="str">
        <f aca="false">IF(OR(N44="",K44="",K44=0),"",N44/K44)</f>
        <v/>
      </c>
      <c r="P44" s="144"/>
      <c r="Q44" s="147"/>
      <c r="R44" s="148" t="str">
        <f aca="false">IF(OR(P44="",Q44="",J44="",F44="",C44=""),"",IF(H44="Long",(Q44-J44)*100*F44,(J44-Q44)*100*F44))</f>
        <v/>
      </c>
      <c r="S44" s="145" t="str">
        <f aca="false">IF(C44="","",IF(P44="","Open",IF(R44&gt;=0,"Won","Lost")))</f>
        <v/>
      </c>
      <c r="T44" s="150"/>
    </row>
    <row r="45" customFormat="false" ht="15" hidden="false" customHeight="true" outlineLevel="0" collapsed="false">
      <c r="A45" s="143" t="str">
        <f aca="false">IF(C45="","",ROW()-29)</f>
        <v/>
      </c>
      <c r="B45" s="144"/>
      <c r="C45" s="145"/>
      <c r="D45" s="144"/>
      <c r="E45" s="143" t="str">
        <f aca="false">IF(OR(B45="",D45=""),"",D45-B45)</f>
        <v/>
      </c>
      <c r="F45" s="143"/>
      <c r="G45" s="145"/>
      <c r="H45" s="145"/>
      <c r="I45" s="146"/>
      <c r="J45" s="147"/>
      <c r="K45" s="148" t="str">
        <f aca="false">IF(OR(C45="",F45="",J45=""),"",J45*100*F45)</f>
        <v/>
      </c>
      <c r="L45" s="147"/>
      <c r="M45" s="148" t="str">
        <f aca="false">IF(OR(L45="",C45="",S45&lt;&gt;"Open"),"",L45*100*F45)</f>
        <v/>
      </c>
      <c r="N45" s="148" t="str">
        <f aca="false">IF(OR(M45="",K45="",S45&lt;&gt;"Open"),"",IF(H45="Long",M45-K45,K45-M45))</f>
        <v/>
      </c>
      <c r="O45" s="149" t="str">
        <f aca="false">IF(OR(N45="",K45="",K45=0),"",N45/K45)</f>
        <v/>
      </c>
      <c r="P45" s="144"/>
      <c r="Q45" s="147"/>
      <c r="R45" s="148" t="str">
        <f aca="false">IF(OR(P45="",Q45="",J45="",F45="",C45=""),"",IF(H45="Long",(Q45-J45)*100*F45,(J45-Q45)*100*F45))</f>
        <v/>
      </c>
      <c r="S45" s="145" t="str">
        <f aca="false">IF(C45="","",IF(P45="","Open",IF(R45&gt;=0,"Won","Lost")))</f>
        <v/>
      </c>
      <c r="T45" s="150"/>
    </row>
    <row r="46" customFormat="false" ht="15" hidden="false" customHeight="true" outlineLevel="0" collapsed="false">
      <c r="A46" s="143" t="str">
        <f aca="false">IF(C46="","",ROW()-29)</f>
        <v/>
      </c>
      <c r="B46" s="144"/>
      <c r="C46" s="145"/>
      <c r="D46" s="144"/>
      <c r="E46" s="143" t="str">
        <f aca="false">IF(OR(B46="",D46=""),"",D46-B46)</f>
        <v/>
      </c>
      <c r="F46" s="143"/>
      <c r="G46" s="145"/>
      <c r="H46" s="145"/>
      <c r="I46" s="146"/>
      <c r="J46" s="147"/>
      <c r="K46" s="148" t="str">
        <f aca="false">IF(OR(C46="",F46="",J46=""),"",J46*100*F46)</f>
        <v/>
      </c>
      <c r="L46" s="147"/>
      <c r="M46" s="148" t="str">
        <f aca="false">IF(OR(L46="",C46="",S46&lt;&gt;"Open"),"",L46*100*F46)</f>
        <v/>
      </c>
      <c r="N46" s="148" t="str">
        <f aca="false">IF(OR(M46="",K46="",S46&lt;&gt;"Open"),"",IF(H46="Long",M46-K46,K46-M46))</f>
        <v/>
      </c>
      <c r="O46" s="149" t="str">
        <f aca="false">IF(OR(N46="",K46="",K46=0),"",N46/K46)</f>
        <v/>
      </c>
      <c r="P46" s="144"/>
      <c r="Q46" s="147"/>
      <c r="R46" s="148" t="str">
        <f aca="false">IF(OR(P46="",Q46="",J46="",F46="",C46=""),"",IF(H46="Long",(Q46-J46)*100*F46,(J46-Q46)*100*F46))</f>
        <v/>
      </c>
      <c r="S46" s="145" t="str">
        <f aca="false">IF(C46="","",IF(P46="","Open",IF(R46&gt;=0,"Won","Lost")))</f>
        <v/>
      </c>
      <c r="T46" s="150"/>
    </row>
    <row r="47" customFormat="false" ht="15" hidden="false" customHeight="true" outlineLevel="0" collapsed="false">
      <c r="A47" s="143" t="str">
        <f aca="false">IF(C47="","",ROW()-29)</f>
        <v/>
      </c>
      <c r="B47" s="144"/>
      <c r="C47" s="145"/>
      <c r="D47" s="144"/>
      <c r="E47" s="143" t="str">
        <f aca="false">IF(OR(B47="",D47=""),"",D47-B47)</f>
        <v/>
      </c>
      <c r="F47" s="143"/>
      <c r="G47" s="145"/>
      <c r="H47" s="145"/>
      <c r="I47" s="146"/>
      <c r="J47" s="147"/>
      <c r="K47" s="148" t="str">
        <f aca="false">IF(OR(C47="",F47="",J47=""),"",J47*100*F47)</f>
        <v/>
      </c>
      <c r="L47" s="147"/>
      <c r="M47" s="148" t="str">
        <f aca="false">IF(OR(L47="",C47="",S47&lt;&gt;"Open"),"",L47*100*F47)</f>
        <v/>
      </c>
      <c r="N47" s="148" t="str">
        <f aca="false">IF(OR(M47="",K47="",S47&lt;&gt;"Open"),"",IF(H47="Long",M47-K47,K47-M47))</f>
        <v/>
      </c>
      <c r="O47" s="149" t="str">
        <f aca="false">IF(OR(N47="",K47="",K47=0),"",N47/K47)</f>
        <v/>
      </c>
      <c r="P47" s="144"/>
      <c r="Q47" s="147"/>
      <c r="R47" s="148" t="str">
        <f aca="false">IF(OR(P47="",Q47="",J47="",F47="",C47=""),"",IF(H47="Long",(Q47-J47)*100*F47,(J47-Q47)*100*F47))</f>
        <v/>
      </c>
      <c r="S47" s="145" t="str">
        <f aca="false">IF(C47="","",IF(P47="","Open",IF(R47&gt;=0,"Won","Lost")))</f>
        <v/>
      </c>
      <c r="T47" s="150"/>
    </row>
    <row r="48" customFormat="false" ht="15" hidden="false" customHeight="true" outlineLevel="0" collapsed="false">
      <c r="A48" s="143" t="str">
        <f aca="false">IF(C48="","",ROW()-29)</f>
        <v/>
      </c>
      <c r="B48" s="144"/>
      <c r="C48" s="145"/>
      <c r="D48" s="144"/>
      <c r="E48" s="143" t="str">
        <f aca="false">IF(OR(B48="",D48=""),"",D48-B48)</f>
        <v/>
      </c>
      <c r="F48" s="143"/>
      <c r="G48" s="145"/>
      <c r="H48" s="145"/>
      <c r="I48" s="146"/>
      <c r="J48" s="147"/>
      <c r="K48" s="148" t="str">
        <f aca="false">IF(OR(C48="",F48="",J48=""),"",J48*100*F48)</f>
        <v/>
      </c>
      <c r="L48" s="147"/>
      <c r="M48" s="148" t="str">
        <f aca="false">IF(OR(L48="",C48="",S48&lt;&gt;"Open"),"",L48*100*F48)</f>
        <v/>
      </c>
      <c r="N48" s="148" t="str">
        <f aca="false">IF(OR(M48="",K48="",S48&lt;&gt;"Open"),"",IF(H48="Long",M48-K48,K48-M48))</f>
        <v/>
      </c>
      <c r="O48" s="149" t="str">
        <f aca="false">IF(OR(N48="",K48="",K48=0),"",N48/K48)</f>
        <v/>
      </c>
      <c r="P48" s="144"/>
      <c r="Q48" s="147"/>
      <c r="R48" s="148" t="str">
        <f aca="false">IF(OR(P48="",Q48="",J48="",F48="",C48=""),"",IF(H48="Long",(Q48-J48)*100*F48,(J48-Q48)*100*F48))</f>
        <v/>
      </c>
      <c r="S48" s="145" t="str">
        <f aca="false">IF(C48="","",IF(P48="","Open",IF(R48&gt;=0,"Won","Lost")))</f>
        <v/>
      </c>
      <c r="T48" s="150"/>
    </row>
    <row r="49" customFormat="false" ht="15" hidden="false" customHeight="true" outlineLevel="0" collapsed="false">
      <c r="A49" s="143" t="str">
        <f aca="false">IF(C49="","",ROW()-29)</f>
        <v/>
      </c>
      <c r="B49" s="144"/>
      <c r="C49" s="145"/>
      <c r="D49" s="144"/>
      <c r="E49" s="143" t="str">
        <f aca="false">IF(OR(B49="",D49=""),"",D49-B49)</f>
        <v/>
      </c>
      <c r="F49" s="143"/>
      <c r="G49" s="145"/>
      <c r="H49" s="145"/>
      <c r="I49" s="146"/>
      <c r="J49" s="147"/>
      <c r="K49" s="148" t="str">
        <f aca="false">IF(OR(C49="",F49="",J49=""),"",J49*100*F49)</f>
        <v/>
      </c>
      <c r="L49" s="147"/>
      <c r="M49" s="148" t="str">
        <f aca="false">IF(OR(L49="",C49="",S49&lt;&gt;"Open"),"",L49*100*F49)</f>
        <v/>
      </c>
      <c r="N49" s="148" t="str">
        <f aca="false">IF(OR(M49="",K49="",S49&lt;&gt;"Open"),"",IF(H49="Long",M49-K49,K49-M49))</f>
        <v/>
      </c>
      <c r="O49" s="149" t="str">
        <f aca="false">IF(OR(N49="",K49="",K49=0),"",N49/K49)</f>
        <v/>
      </c>
      <c r="P49" s="144"/>
      <c r="Q49" s="147"/>
      <c r="R49" s="148" t="str">
        <f aca="false">IF(OR(P49="",Q49="",J49="",F49="",C49=""),"",IF(H49="Long",(Q49-J49)*100*F49,(J49-Q49)*100*F49))</f>
        <v/>
      </c>
      <c r="S49" s="145" t="str">
        <f aca="false">IF(C49="","",IF(P49="","Open",IF(R49&gt;=0,"Won","Lost")))</f>
        <v/>
      </c>
      <c r="T49" s="150"/>
    </row>
    <row r="50" customFormat="false" ht="15" hidden="false" customHeight="true" outlineLevel="0" collapsed="false">
      <c r="A50" s="143" t="str">
        <f aca="false">IF(C50="","",ROW()-29)</f>
        <v/>
      </c>
      <c r="B50" s="144"/>
      <c r="C50" s="145"/>
      <c r="D50" s="144"/>
      <c r="E50" s="143" t="str">
        <f aca="false">IF(OR(B50="",D50=""),"",D50-B50)</f>
        <v/>
      </c>
      <c r="F50" s="143"/>
      <c r="G50" s="145"/>
      <c r="H50" s="145"/>
      <c r="I50" s="146"/>
      <c r="J50" s="147"/>
      <c r="K50" s="148" t="str">
        <f aca="false">IF(OR(C50="",F50="",J50=""),"",J50*100*F50)</f>
        <v/>
      </c>
      <c r="L50" s="147"/>
      <c r="M50" s="148" t="str">
        <f aca="false">IF(OR(L50="",C50="",S50&lt;&gt;"Open"),"",L50*100*F50)</f>
        <v/>
      </c>
      <c r="N50" s="148" t="str">
        <f aca="false">IF(OR(M50="",K50="",S50&lt;&gt;"Open"),"",IF(H50="Long",M50-K50,K50-M50))</f>
        <v/>
      </c>
      <c r="O50" s="149" t="str">
        <f aca="false">IF(OR(N50="",K50="",K50=0),"",N50/K50)</f>
        <v/>
      </c>
      <c r="P50" s="144"/>
      <c r="Q50" s="147"/>
      <c r="R50" s="148" t="str">
        <f aca="false">IF(OR(P50="",Q50="",J50="",F50="",C50=""),"",IF(H50="Long",(Q50-J50)*100*F50,(J50-Q50)*100*F50))</f>
        <v/>
      </c>
      <c r="S50" s="145" t="str">
        <f aca="false">IF(C50="","",IF(P50="","Open",IF(R50&gt;=0,"Won","Lost")))</f>
        <v/>
      </c>
      <c r="T50" s="150"/>
    </row>
    <row r="51" customFormat="false" ht="15" hidden="false" customHeight="true" outlineLevel="0" collapsed="false">
      <c r="A51" s="143" t="str">
        <f aca="false">IF(C51="","",ROW()-29)</f>
        <v/>
      </c>
      <c r="B51" s="144"/>
      <c r="C51" s="145"/>
      <c r="D51" s="144"/>
      <c r="E51" s="143" t="str">
        <f aca="false">IF(OR(B51="",D51=""),"",D51-B51)</f>
        <v/>
      </c>
      <c r="F51" s="143"/>
      <c r="G51" s="145"/>
      <c r="H51" s="145"/>
      <c r="I51" s="146"/>
      <c r="J51" s="147"/>
      <c r="K51" s="148" t="str">
        <f aca="false">IF(OR(C51="",F51="",J51=""),"",J51*100*F51)</f>
        <v/>
      </c>
      <c r="L51" s="147"/>
      <c r="M51" s="148" t="str">
        <f aca="false">IF(OR(L51="",C51="",S51&lt;&gt;"Open"),"",L51*100*F51)</f>
        <v/>
      </c>
      <c r="N51" s="148" t="str">
        <f aca="false">IF(OR(M51="",K51="",S51&lt;&gt;"Open"),"",IF(H51="Long",M51-K51,K51-M51))</f>
        <v/>
      </c>
      <c r="O51" s="149" t="str">
        <f aca="false">IF(OR(N51="",K51="",K51=0),"",N51/K51)</f>
        <v/>
      </c>
      <c r="P51" s="144"/>
      <c r="Q51" s="147"/>
      <c r="R51" s="148" t="str">
        <f aca="false">IF(OR(P51="",Q51="",J51="",F51="",C51=""),"",IF(H51="Long",(Q51-J51)*100*F51,(J51-Q51)*100*F51))</f>
        <v/>
      </c>
      <c r="S51" s="145" t="str">
        <f aca="false">IF(C51="","",IF(P51="","Open",IF(R51&gt;=0,"Won","Lost")))</f>
        <v/>
      </c>
      <c r="T51" s="150"/>
    </row>
    <row r="52" customFormat="false" ht="15" hidden="false" customHeight="true" outlineLevel="0" collapsed="false">
      <c r="A52" s="143" t="str">
        <f aca="false">IF(C52="","",ROW()-29)</f>
        <v/>
      </c>
      <c r="B52" s="144"/>
      <c r="C52" s="145"/>
      <c r="D52" s="144"/>
      <c r="E52" s="143" t="str">
        <f aca="false">IF(OR(B52="",D52=""),"",D52-B52)</f>
        <v/>
      </c>
      <c r="F52" s="143"/>
      <c r="G52" s="145"/>
      <c r="H52" s="145"/>
      <c r="I52" s="146"/>
      <c r="J52" s="147"/>
      <c r="K52" s="148" t="str">
        <f aca="false">IF(OR(C52="",F52="",J52=""),"",J52*100*F52)</f>
        <v/>
      </c>
      <c r="L52" s="147"/>
      <c r="M52" s="148" t="str">
        <f aca="false">IF(OR(L52="",C52="",S52&lt;&gt;"Open"),"",L52*100*F52)</f>
        <v/>
      </c>
      <c r="N52" s="148" t="str">
        <f aca="false">IF(OR(M52="",K52="",S52&lt;&gt;"Open"),"",IF(H52="Long",M52-K52,K52-M52))</f>
        <v/>
      </c>
      <c r="O52" s="149" t="str">
        <f aca="false">IF(OR(N52="",K52="",K52=0),"",N52/K52)</f>
        <v/>
      </c>
      <c r="P52" s="144"/>
      <c r="Q52" s="147"/>
      <c r="R52" s="148" t="str">
        <f aca="false">IF(OR(P52="",Q52="",J52="",F52="",C52=""),"",IF(H52="Long",(Q52-J52)*100*F52,(J52-Q52)*100*F52))</f>
        <v/>
      </c>
      <c r="S52" s="145" t="str">
        <f aca="false">IF(C52="","",IF(P52="","Open",IF(R52&gt;=0,"Won","Lost")))</f>
        <v/>
      </c>
      <c r="T52" s="150"/>
    </row>
    <row r="53" customFormat="false" ht="15" hidden="false" customHeight="true" outlineLevel="0" collapsed="false">
      <c r="A53" s="143" t="str">
        <f aca="false">IF(C53="","",ROW()-29)</f>
        <v/>
      </c>
      <c r="B53" s="144"/>
      <c r="C53" s="145"/>
      <c r="D53" s="144"/>
      <c r="E53" s="143" t="str">
        <f aca="false">IF(OR(B53="",D53=""),"",D53-B53)</f>
        <v/>
      </c>
      <c r="F53" s="143"/>
      <c r="G53" s="145"/>
      <c r="H53" s="145"/>
      <c r="I53" s="146"/>
      <c r="J53" s="147"/>
      <c r="K53" s="148" t="str">
        <f aca="false">IF(OR(C53="",F53="",J53=""),"",J53*100*F53)</f>
        <v/>
      </c>
      <c r="L53" s="147"/>
      <c r="M53" s="148" t="str">
        <f aca="false">IF(OR(L53="",C53="",S53&lt;&gt;"Open"),"",L53*100*F53)</f>
        <v/>
      </c>
      <c r="N53" s="148" t="str">
        <f aca="false">IF(OR(M53="",K53="",S53&lt;&gt;"Open"),"",IF(H53="Long",M53-K53,K53-M53))</f>
        <v/>
      </c>
      <c r="O53" s="149" t="str">
        <f aca="false">IF(OR(N53="",K53="",K53=0),"",N53/K53)</f>
        <v/>
      </c>
      <c r="P53" s="144"/>
      <c r="Q53" s="147"/>
      <c r="R53" s="148" t="str">
        <f aca="false">IF(OR(P53="",Q53="",J53="",F53="",C53=""),"",IF(H53="Long",(Q53-J53)*100*F53,(J53-Q53)*100*F53))</f>
        <v/>
      </c>
      <c r="S53" s="145" t="str">
        <f aca="false">IF(C53="","",IF(P53="","Open",IF(R53&gt;=0,"Won","Lost")))</f>
        <v/>
      </c>
      <c r="T53" s="150"/>
    </row>
    <row r="54" customFormat="false" ht="15" hidden="false" customHeight="true" outlineLevel="0" collapsed="false">
      <c r="A54" s="143" t="str">
        <f aca="false">IF(C54="","",ROW()-29)</f>
        <v/>
      </c>
      <c r="B54" s="144"/>
      <c r="C54" s="145"/>
      <c r="D54" s="144"/>
      <c r="E54" s="143" t="str">
        <f aca="false">IF(OR(B54="",D54=""),"",D54-B54)</f>
        <v/>
      </c>
      <c r="F54" s="143"/>
      <c r="G54" s="145"/>
      <c r="H54" s="145"/>
      <c r="I54" s="146"/>
      <c r="J54" s="147"/>
      <c r="K54" s="148" t="str">
        <f aca="false">IF(OR(C54="",F54="",J54=""),"",J54*100*F54)</f>
        <v/>
      </c>
      <c r="L54" s="147"/>
      <c r="M54" s="148" t="str">
        <f aca="false">IF(OR(L54="",C54="",S54&lt;&gt;"Open"),"",L54*100*F54)</f>
        <v/>
      </c>
      <c r="N54" s="148" t="str">
        <f aca="false">IF(OR(M54="",K54="",S54&lt;&gt;"Open"),"",IF(H54="Long",M54-K54,K54-M54))</f>
        <v/>
      </c>
      <c r="O54" s="149" t="str">
        <f aca="false">IF(OR(N54="",K54="",K54=0),"",N54/K54)</f>
        <v/>
      </c>
      <c r="P54" s="144"/>
      <c r="Q54" s="147"/>
      <c r="R54" s="148" t="str">
        <f aca="false">IF(OR(P54="",Q54="",J54="",F54="",C54=""),"",IF(H54="Long",(Q54-J54)*100*F54,(J54-Q54)*100*F54))</f>
        <v/>
      </c>
      <c r="S54" s="145" t="str">
        <f aca="false">IF(C54="","",IF(P54="","Open",IF(R54&gt;=0,"Won","Lost")))</f>
        <v/>
      </c>
      <c r="T54" s="150"/>
    </row>
    <row r="55" customFormat="false" ht="15" hidden="false" customHeight="true" outlineLevel="0" collapsed="false">
      <c r="A55" s="143" t="str">
        <f aca="false">IF(C55="","",ROW()-29)</f>
        <v/>
      </c>
      <c r="B55" s="144"/>
      <c r="C55" s="145"/>
      <c r="D55" s="144"/>
      <c r="E55" s="143" t="str">
        <f aca="false">IF(OR(B55="",D55=""),"",D55-B55)</f>
        <v/>
      </c>
      <c r="F55" s="143"/>
      <c r="G55" s="145"/>
      <c r="H55" s="145"/>
      <c r="I55" s="146"/>
      <c r="J55" s="147"/>
      <c r="K55" s="148" t="str">
        <f aca="false">IF(OR(C55="",F55="",J55=""),"",J55*100*F55)</f>
        <v/>
      </c>
      <c r="L55" s="147"/>
      <c r="M55" s="148" t="str">
        <f aca="false">IF(OR(L55="",C55="",S55&lt;&gt;"Open"),"",L55*100*F55)</f>
        <v/>
      </c>
      <c r="N55" s="148" t="str">
        <f aca="false">IF(OR(M55="",K55="",S55&lt;&gt;"Open"),"",IF(H55="Long",M55-K55,K55-M55))</f>
        <v/>
      </c>
      <c r="O55" s="149" t="str">
        <f aca="false">IF(OR(N55="",K55="",K55=0),"",N55/K55)</f>
        <v/>
      </c>
      <c r="P55" s="144"/>
      <c r="Q55" s="147"/>
      <c r="R55" s="148" t="str">
        <f aca="false">IF(OR(P55="",Q55="",J55="",F55="",C55=""),"",IF(H55="Long",(Q55-J55)*100*F55,(J55-Q55)*100*F55))</f>
        <v/>
      </c>
      <c r="S55" s="145" t="str">
        <f aca="false">IF(C55="","",IF(P55="","Open",IF(R55&gt;=0,"Won","Lost")))</f>
        <v/>
      </c>
      <c r="T55" s="150"/>
    </row>
    <row r="56" customFormat="false" ht="15" hidden="false" customHeight="true" outlineLevel="0" collapsed="false">
      <c r="A56" s="143" t="str">
        <f aca="false">IF(C56="","",ROW()-29)</f>
        <v/>
      </c>
      <c r="B56" s="144"/>
      <c r="C56" s="145"/>
      <c r="D56" s="144"/>
      <c r="E56" s="143" t="str">
        <f aca="false">IF(OR(B56="",D56=""),"",D56-B56)</f>
        <v/>
      </c>
      <c r="F56" s="143"/>
      <c r="G56" s="145"/>
      <c r="H56" s="145"/>
      <c r="I56" s="146"/>
      <c r="J56" s="147"/>
      <c r="K56" s="148" t="str">
        <f aca="false">IF(OR(C56="",F56="",J56=""),"",J56*100*F56)</f>
        <v/>
      </c>
      <c r="L56" s="147"/>
      <c r="M56" s="148" t="str">
        <f aca="false">IF(OR(L56="",C56="",S56&lt;&gt;"Open"),"",L56*100*F56)</f>
        <v/>
      </c>
      <c r="N56" s="148" t="str">
        <f aca="false">IF(OR(M56="",K56="",S56&lt;&gt;"Open"),"",IF(H56="Long",M56-K56,K56-M56))</f>
        <v/>
      </c>
      <c r="O56" s="149" t="str">
        <f aca="false">IF(OR(N56="",K56="",K56=0),"",N56/K56)</f>
        <v/>
      </c>
      <c r="P56" s="144"/>
      <c r="Q56" s="147"/>
      <c r="R56" s="148" t="str">
        <f aca="false">IF(OR(P56="",Q56="",J56="",F56="",C56=""),"",IF(H56="Long",(Q56-J56)*100*F56,(J56-Q56)*100*F56))</f>
        <v/>
      </c>
      <c r="S56" s="145" t="str">
        <f aca="false">IF(C56="","",IF(P56="","Open",IF(R56&gt;=0,"Won","Lost")))</f>
        <v/>
      </c>
      <c r="T56" s="150"/>
    </row>
    <row r="57" customFormat="false" ht="15" hidden="false" customHeight="true" outlineLevel="0" collapsed="false">
      <c r="A57" s="143" t="str">
        <f aca="false">IF(C57="","",ROW()-29)</f>
        <v/>
      </c>
      <c r="B57" s="144"/>
      <c r="C57" s="145"/>
      <c r="D57" s="144"/>
      <c r="E57" s="143" t="str">
        <f aca="false">IF(OR(B57="",D57=""),"",D57-B57)</f>
        <v/>
      </c>
      <c r="F57" s="143"/>
      <c r="G57" s="145"/>
      <c r="H57" s="145"/>
      <c r="I57" s="146"/>
      <c r="J57" s="147"/>
      <c r="K57" s="148" t="str">
        <f aca="false">IF(OR(C57="",F57="",J57=""),"",J57*100*F57)</f>
        <v/>
      </c>
      <c r="L57" s="147"/>
      <c r="M57" s="148" t="str">
        <f aca="false">IF(OR(L57="",C57="",S57&lt;&gt;"Open"),"",L57*100*F57)</f>
        <v/>
      </c>
      <c r="N57" s="148" t="str">
        <f aca="false">IF(OR(M57="",K57="",S57&lt;&gt;"Open"),"",IF(H57="Long",M57-K57,K57-M57))</f>
        <v/>
      </c>
      <c r="O57" s="149" t="str">
        <f aca="false">IF(OR(N57="",K57="",K57=0),"",N57/K57)</f>
        <v/>
      </c>
      <c r="P57" s="144"/>
      <c r="Q57" s="147"/>
      <c r="R57" s="148" t="str">
        <f aca="false">IF(OR(P57="",Q57="",J57="",F57="",C57=""),"",IF(H57="Long",(Q57-J57)*100*F57,(J57-Q57)*100*F57))</f>
        <v/>
      </c>
      <c r="S57" s="145" t="str">
        <f aca="false">IF(C57="","",IF(P57="","Open",IF(R57&gt;=0,"Won","Lost")))</f>
        <v/>
      </c>
      <c r="T57" s="150"/>
    </row>
    <row r="58" customFormat="false" ht="15" hidden="false" customHeight="true" outlineLevel="0" collapsed="false">
      <c r="A58" s="143" t="str">
        <f aca="false">IF(C58="","",ROW()-29)</f>
        <v/>
      </c>
      <c r="B58" s="144"/>
      <c r="C58" s="145"/>
      <c r="D58" s="144"/>
      <c r="E58" s="143" t="str">
        <f aca="false">IF(OR(B58="",D58=""),"",D58-B58)</f>
        <v/>
      </c>
      <c r="F58" s="143"/>
      <c r="G58" s="145"/>
      <c r="H58" s="145"/>
      <c r="I58" s="146"/>
      <c r="J58" s="147"/>
      <c r="K58" s="148" t="str">
        <f aca="false">IF(OR(C58="",F58="",J58=""),"",J58*100*F58)</f>
        <v/>
      </c>
      <c r="L58" s="147"/>
      <c r="M58" s="148" t="str">
        <f aca="false">IF(OR(L58="",C58="",S58&lt;&gt;"Open"),"",L58*100*F58)</f>
        <v/>
      </c>
      <c r="N58" s="148" t="str">
        <f aca="false">IF(OR(M58="",K58="",S58&lt;&gt;"Open"),"",IF(H58="Long",M58-K58,K58-M58))</f>
        <v/>
      </c>
      <c r="O58" s="149" t="str">
        <f aca="false">IF(OR(N58="",K58="",K58=0),"",N58/K58)</f>
        <v/>
      </c>
      <c r="P58" s="144"/>
      <c r="Q58" s="147"/>
      <c r="R58" s="148" t="str">
        <f aca="false">IF(OR(P58="",Q58="",J58="",F58="",C58=""),"",IF(H58="Long",(Q58-J58)*100*F58,(J58-Q58)*100*F58))</f>
        <v/>
      </c>
      <c r="S58" s="145" t="str">
        <f aca="false">IF(C58="","",IF(P58="","Open",IF(R58&gt;=0,"Won","Lost")))</f>
        <v/>
      </c>
      <c r="T58" s="150"/>
    </row>
    <row r="59" customFormat="false" ht="15" hidden="false" customHeight="true" outlineLevel="0" collapsed="false">
      <c r="A59" s="143" t="str">
        <f aca="false">IF(C59="","",ROW()-29)</f>
        <v/>
      </c>
      <c r="B59" s="144"/>
      <c r="C59" s="145"/>
      <c r="D59" s="144"/>
      <c r="E59" s="143" t="str">
        <f aca="false">IF(OR(B59="",D59=""),"",D59-B59)</f>
        <v/>
      </c>
      <c r="F59" s="143"/>
      <c r="G59" s="145"/>
      <c r="H59" s="145"/>
      <c r="I59" s="146"/>
      <c r="J59" s="147"/>
      <c r="K59" s="148" t="str">
        <f aca="false">IF(OR(C59="",F59="",J59=""),"",J59*100*F59)</f>
        <v/>
      </c>
      <c r="L59" s="147"/>
      <c r="M59" s="148" t="str">
        <f aca="false">IF(OR(L59="",C59="",S59&lt;&gt;"Open"),"",L59*100*F59)</f>
        <v/>
      </c>
      <c r="N59" s="148" t="str">
        <f aca="false">IF(OR(M59="",K59="",S59&lt;&gt;"Open"),"",IF(H59="Long",M59-K59,K59-M59))</f>
        <v/>
      </c>
      <c r="O59" s="149" t="str">
        <f aca="false">IF(OR(N59="",K59="",K59=0),"",N59/K59)</f>
        <v/>
      </c>
      <c r="P59" s="144"/>
      <c r="Q59" s="147"/>
      <c r="R59" s="148" t="str">
        <f aca="false">IF(OR(P59="",Q59="",J59="",F59="",C59=""),"",IF(H59="Long",(Q59-J59)*100*F59,(J59-Q59)*100*F59))</f>
        <v/>
      </c>
      <c r="S59" s="145" t="str">
        <f aca="false">IF(C59="","",IF(P59="","Open",IF(R59&gt;=0,"Won","Lost")))</f>
        <v/>
      </c>
      <c r="T59" s="150"/>
    </row>
    <row r="60" customFormat="false" ht="15" hidden="false" customHeight="true" outlineLevel="0" collapsed="false">
      <c r="A60" s="143" t="str">
        <f aca="false">IF(C60="","",ROW()-29)</f>
        <v/>
      </c>
      <c r="B60" s="144"/>
      <c r="C60" s="145"/>
      <c r="D60" s="144"/>
      <c r="E60" s="143" t="str">
        <f aca="false">IF(OR(B60="",D60=""),"",D60-B60)</f>
        <v/>
      </c>
      <c r="F60" s="143"/>
      <c r="G60" s="145"/>
      <c r="H60" s="145"/>
      <c r="I60" s="146"/>
      <c r="J60" s="147"/>
      <c r="K60" s="148" t="str">
        <f aca="false">IF(OR(C60="",F60="",J60=""),"",J60*100*F60)</f>
        <v/>
      </c>
      <c r="L60" s="147"/>
      <c r="M60" s="148" t="str">
        <f aca="false">IF(OR(L60="",C60="",S60&lt;&gt;"Open"),"",L60*100*F60)</f>
        <v/>
      </c>
      <c r="N60" s="148" t="str">
        <f aca="false">IF(OR(M60="",K60="",S60&lt;&gt;"Open"),"",IF(H60="Long",M60-K60,K60-M60))</f>
        <v/>
      </c>
      <c r="O60" s="149" t="str">
        <f aca="false">IF(OR(N60="",K60="",K60=0),"",N60/K60)</f>
        <v/>
      </c>
      <c r="P60" s="144"/>
      <c r="Q60" s="147"/>
      <c r="R60" s="148" t="str">
        <f aca="false">IF(OR(P60="",Q60="",J60="",F60="",C60=""),"",IF(H60="Long",(Q60-J60)*100*F60,(J60-Q60)*100*F60))</f>
        <v/>
      </c>
      <c r="S60" s="145" t="str">
        <f aca="false">IF(C60="","",IF(P60="","Open",IF(R60&gt;=0,"Won","Lost")))</f>
        <v/>
      </c>
      <c r="T60" s="150"/>
    </row>
    <row r="61" customFormat="false" ht="15" hidden="false" customHeight="true" outlineLevel="0" collapsed="false">
      <c r="A61" s="143" t="str">
        <f aca="false">IF(C61="","",ROW()-29)</f>
        <v/>
      </c>
      <c r="B61" s="144"/>
      <c r="C61" s="145"/>
      <c r="D61" s="144"/>
      <c r="E61" s="143" t="str">
        <f aca="false">IF(OR(B61="",D61=""),"",D61-B61)</f>
        <v/>
      </c>
      <c r="F61" s="143"/>
      <c r="G61" s="145"/>
      <c r="H61" s="145"/>
      <c r="I61" s="146"/>
      <c r="J61" s="147"/>
      <c r="K61" s="148" t="str">
        <f aca="false">IF(OR(C61="",F61="",J61=""),"",J61*100*F61)</f>
        <v/>
      </c>
      <c r="L61" s="147"/>
      <c r="M61" s="148" t="str">
        <f aca="false">IF(OR(L61="",C61="",S61&lt;&gt;"Open"),"",L61*100*F61)</f>
        <v/>
      </c>
      <c r="N61" s="148" t="str">
        <f aca="false">IF(OR(M61="",K61="",S61&lt;&gt;"Open"),"",IF(H61="Long",M61-K61,K61-M61))</f>
        <v/>
      </c>
      <c r="O61" s="149" t="str">
        <f aca="false">IF(OR(N61="",K61="",K61=0),"",N61/K61)</f>
        <v/>
      </c>
      <c r="P61" s="144"/>
      <c r="Q61" s="147"/>
      <c r="R61" s="148" t="str">
        <f aca="false">IF(OR(P61="",Q61="",J61="",F61="",C61=""),"",IF(H61="Long",(Q61-J61)*100*F61,(J61-Q61)*100*F61))</f>
        <v/>
      </c>
      <c r="S61" s="145" t="str">
        <f aca="false">IF(C61="","",IF(P61="","Open",IF(R61&gt;=0,"Won","Lost")))</f>
        <v/>
      </c>
      <c r="T61" s="150"/>
    </row>
    <row r="62" customFormat="false" ht="15" hidden="false" customHeight="true" outlineLevel="0" collapsed="false">
      <c r="A62" s="143" t="str">
        <f aca="false">IF(C62="","",ROW()-29)</f>
        <v/>
      </c>
      <c r="B62" s="144"/>
      <c r="C62" s="145"/>
      <c r="D62" s="144"/>
      <c r="E62" s="143" t="str">
        <f aca="false">IF(OR(B62="",D62=""),"",D62-B62)</f>
        <v/>
      </c>
      <c r="F62" s="143"/>
      <c r="G62" s="145"/>
      <c r="H62" s="145"/>
      <c r="I62" s="146"/>
      <c r="J62" s="147"/>
      <c r="K62" s="148" t="str">
        <f aca="false">IF(OR(C62="",F62="",J62=""),"",J62*100*F62)</f>
        <v/>
      </c>
      <c r="L62" s="147"/>
      <c r="M62" s="148" t="str">
        <f aca="false">IF(OR(L62="",C62="",S62&lt;&gt;"Open"),"",L62*100*F62)</f>
        <v/>
      </c>
      <c r="N62" s="148" t="str">
        <f aca="false">IF(OR(M62="",K62="",S62&lt;&gt;"Open"),"",IF(H62="Long",M62-K62,K62-M62))</f>
        <v/>
      </c>
      <c r="O62" s="149" t="str">
        <f aca="false">IF(OR(N62="",K62="",K62=0),"",N62/K62)</f>
        <v/>
      </c>
      <c r="P62" s="144"/>
      <c r="Q62" s="147"/>
      <c r="R62" s="148" t="str">
        <f aca="false">IF(OR(P62="",Q62="",J62="",F62="",C62=""),"",IF(H62="Long",(Q62-J62)*100*F62,(J62-Q62)*100*F62))</f>
        <v/>
      </c>
      <c r="S62" s="145" t="str">
        <f aca="false">IF(C62="","",IF(P62="","Open",IF(R62&gt;=0,"Won","Lost")))</f>
        <v/>
      </c>
      <c r="T62" s="150"/>
    </row>
    <row r="63" customFormat="false" ht="15" hidden="false" customHeight="true" outlineLevel="0" collapsed="false">
      <c r="A63" s="143" t="str">
        <f aca="false">IF(C63="","",ROW()-29)</f>
        <v/>
      </c>
      <c r="B63" s="144"/>
      <c r="C63" s="145"/>
      <c r="D63" s="144"/>
      <c r="E63" s="143" t="str">
        <f aca="false">IF(OR(B63="",D63=""),"",D63-B63)</f>
        <v/>
      </c>
      <c r="F63" s="143"/>
      <c r="G63" s="145"/>
      <c r="H63" s="145"/>
      <c r="I63" s="146"/>
      <c r="J63" s="147"/>
      <c r="K63" s="148" t="str">
        <f aca="false">IF(OR(C63="",F63="",J63=""),"",J63*100*F63)</f>
        <v/>
      </c>
      <c r="L63" s="147"/>
      <c r="M63" s="148" t="str">
        <f aca="false">IF(OR(L63="",C63="",S63&lt;&gt;"Open"),"",L63*100*F63)</f>
        <v/>
      </c>
      <c r="N63" s="148" t="str">
        <f aca="false">IF(OR(M63="",K63="",S63&lt;&gt;"Open"),"",IF(H63="Long",M63-K63,K63-M63))</f>
        <v/>
      </c>
      <c r="O63" s="149" t="str">
        <f aca="false">IF(OR(N63="",K63="",K63=0),"",N63/K63)</f>
        <v/>
      </c>
      <c r="P63" s="144"/>
      <c r="Q63" s="147"/>
      <c r="R63" s="148" t="str">
        <f aca="false">IF(OR(P63="",Q63="",J63="",F63="",C63=""),"",IF(H63="Long",(Q63-J63)*100*F63,(J63-Q63)*100*F63))</f>
        <v/>
      </c>
      <c r="S63" s="145" t="str">
        <f aca="false">IF(C63="","",IF(P63="","Open",IF(R63&gt;=0,"Won","Lost")))</f>
        <v/>
      </c>
      <c r="T63" s="150"/>
    </row>
    <row r="64" customFormat="false" ht="15" hidden="false" customHeight="true" outlineLevel="0" collapsed="false">
      <c r="A64" s="143" t="str">
        <f aca="false">IF(C64="","",ROW()-29)</f>
        <v/>
      </c>
      <c r="B64" s="144"/>
      <c r="C64" s="145"/>
      <c r="D64" s="144"/>
      <c r="E64" s="143" t="str">
        <f aca="false">IF(OR(B64="",D64=""),"",D64-B64)</f>
        <v/>
      </c>
      <c r="F64" s="143"/>
      <c r="G64" s="145"/>
      <c r="H64" s="145"/>
      <c r="I64" s="146"/>
      <c r="J64" s="147"/>
      <c r="K64" s="148" t="str">
        <f aca="false">IF(OR(C64="",F64="",J64=""),"",J64*100*F64)</f>
        <v/>
      </c>
      <c r="L64" s="147"/>
      <c r="M64" s="148" t="str">
        <f aca="false">IF(OR(L64="",C64="",S64&lt;&gt;"Open"),"",L64*100*F64)</f>
        <v/>
      </c>
      <c r="N64" s="148" t="str">
        <f aca="false">IF(OR(M64="",K64="",S64&lt;&gt;"Open"),"",IF(H64="Long",M64-K64,K64-M64))</f>
        <v/>
      </c>
      <c r="O64" s="149" t="str">
        <f aca="false">IF(OR(N64="",K64="",K64=0),"",N64/K64)</f>
        <v/>
      </c>
      <c r="P64" s="144"/>
      <c r="Q64" s="147"/>
      <c r="R64" s="148" t="str">
        <f aca="false">IF(OR(P64="",Q64="",J64="",F64="",C64=""),"",IF(H64="Long",(Q64-J64)*100*F64,(J64-Q64)*100*F64))</f>
        <v/>
      </c>
      <c r="S64" s="145" t="str">
        <f aca="false">IF(C64="","",IF(P64="","Open",IF(R64&gt;=0,"Won","Lost")))</f>
        <v/>
      </c>
      <c r="T64" s="150"/>
    </row>
    <row r="65" customFormat="false" ht="15" hidden="false" customHeight="true" outlineLevel="0" collapsed="false">
      <c r="A65" s="143" t="str">
        <f aca="false">IF(C65="","",ROW()-29)</f>
        <v/>
      </c>
      <c r="B65" s="144"/>
      <c r="C65" s="145"/>
      <c r="D65" s="144"/>
      <c r="E65" s="143" t="str">
        <f aca="false">IF(OR(B65="",D65=""),"",D65-B65)</f>
        <v/>
      </c>
      <c r="F65" s="143"/>
      <c r="G65" s="145"/>
      <c r="H65" s="145"/>
      <c r="I65" s="146"/>
      <c r="J65" s="147"/>
      <c r="K65" s="148" t="str">
        <f aca="false">IF(OR(C65="",F65="",J65=""),"",J65*100*F65)</f>
        <v/>
      </c>
      <c r="L65" s="147"/>
      <c r="M65" s="148" t="str">
        <f aca="false">IF(OR(L65="",C65="",S65&lt;&gt;"Open"),"",L65*100*F65)</f>
        <v/>
      </c>
      <c r="N65" s="148" t="str">
        <f aca="false">IF(OR(M65="",K65="",S65&lt;&gt;"Open"),"",IF(H65="Long",M65-K65,K65-M65))</f>
        <v/>
      </c>
      <c r="O65" s="149" t="str">
        <f aca="false">IF(OR(N65="",K65="",K65=0),"",N65/K65)</f>
        <v/>
      </c>
      <c r="P65" s="144"/>
      <c r="Q65" s="147"/>
      <c r="R65" s="148" t="str">
        <f aca="false">IF(OR(P65="",Q65="",J65="",F65="",C65=""),"",IF(H65="Long",(Q65-J65)*100*F65,(J65-Q65)*100*F65))</f>
        <v/>
      </c>
      <c r="S65" s="145" t="str">
        <f aca="false">IF(C65="","",IF(P65="","Open",IF(R65&gt;=0,"Won","Lost")))</f>
        <v/>
      </c>
      <c r="T65" s="150"/>
    </row>
    <row r="66" customFormat="false" ht="15" hidden="false" customHeight="true" outlineLevel="0" collapsed="false">
      <c r="A66" s="143" t="str">
        <f aca="false">IF(C66="","",ROW()-29)</f>
        <v/>
      </c>
      <c r="B66" s="144"/>
      <c r="C66" s="145"/>
      <c r="D66" s="144"/>
      <c r="E66" s="143" t="str">
        <f aca="false">IF(OR(B66="",D66=""),"",D66-B66)</f>
        <v/>
      </c>
      <c r="F66" s="143"/>
      <c r="G66" s="145"/>
      <c r="H66" s="145"/>
      <c r="I66" s="146"/>
      <c r="J66" s="147"/>
      <c r="K66" s="148" t="str">
        <f aca="false">IF(OR(C66="",F66="",J66=""),"",J66*100*F66)</f>
        <v/>
      </c>
      <c r="L66" s="147"/>
      <c r="M66" s="148" t="str">
        <f aca="false">IF(OR(L66="",C66="",S66&lt;&gt;"Open"),"",L66*100*F66)</f>
        <v/>
      </c>
      <c r="N66" s="148" t="str">
        <f aca="false">IF(OR(M66="",K66="",S66&lt;&gt;"Open"),"",IF(H66="Long",M66-K66,K66-M66))</f>
        <v/>
      </c>
      <c r="O66" s="149" t="str">
        <f aca="false">IF(OR(N66="",K66="",K66=0),"",N66/K66)</f>
        <v/>
      </c>
      <c r="P66" s="144"/>
      <c r="Q66" s="147"/>
      <c r="R66" s="148" t="str">
        <f aca="false">IF(OR(P66="",Q66="",J66="",F66="",C66=""),"",IF(H66="Long",(Q66-J66)*100*F66,(J66-Q66)*100*F66))</f>
        <v/>
      </c>
      <c r="S66" s="145" t="str">
        <f aca="false">IF(C66="","",IF(P66="","Open",IF(R66&gt;=0,"Won","Lost")))</f>
        <v/>
      </c>
      <c r="T66" s="150"/>
    </row>
    <row r="67" customFormat="false" ht="15" hidden="false" customHeight="true" outlineLevel="0" collapsed="false">
      <c r="A67" s="143" t="str">
        <f aca="false">IF(C67="","",ROW()-29)</f>
        <v/>
      </c>
      <c r="B67" s="144"/>
      <c r="C67" s="145"/>
      <c r="D67" s="144"/>
      <c r="E67" s="143" t="str">
        <f aca="false">IF(OR(B67="",D67=""),"",D67-B67)</f>
        <v/>
      </c>
      <c r="F67" s="143"/>
      <c r="G67" s="145"/>
      <c r="H67" s="145"/>
      <c r="I67" s="146"/>
      <c r="J67" s="147"/>
      <c r="K67" s="148" t="str">
        <f aca="false">IF(OR(C67="",F67="",J67=""),"",J67*100*F67)</f>
        <v/>
      </c>
      <c r="L67" s="147"/>
      <c r="M67" s="148" t="str">
        <f aca="false">IF(OR(L67="",C67="",S67&lt;&gt;"Open"),"",L67*100*F67)</f>
        <v/>
      </c>
      <c r="N67" s="148" t="str">
        <f aca="false">IF(OR(M67="",K67="",S67&lt;&gt;"Open"),"",IF(H67="Long",M67-K67,K67-M67))</f>
        <v/>
      </c>
      <c r="O67" s="149" t="str">
        <f aca="false">IF(OR(N67="",K67="",K67=0),"",N67/K67)</f>
        <v/>
      </c>
      <c r="P67" s="144"/>
      <c r="Q67" s="147"/>
      <c r="R67" s="148" t="str">
        <f aca="false">IF(OR(P67="",Q67="",J67="",F67="",C67=""),"",IF(H67="Long",(Q67-J67)*100*F67,(J67-Q67)*100*F67))</f>
        <v/>
      </c>
      <c r="S67" s="145" t="str">
        <f aca="false">IF(C67="","",IF(P67="","Open",IF(R67&gt;=0,"Won","Lost")))</f>
        <v/>
      </c>
      <c r="T67" s="150"/>
    </row>
    <row r="68" customFormat="false" ht="15" hidden="false" customHeight="true" outlineLevel="0" collapsed="false">
      <c r="A68" s="143" t="str">
        <f aca="false">IF(C68="","",ROW()-29)</f>
        <v/>
      </c>
      <c r="B68" s="144"/>
      <c r="C68" s="145"/>
      <c r="D68" s="144"/>
      <c r="E68" s="143" t="str">
        <f aca="false">IF(OR(B68="",D68=""),"",D68-B68)</f>
        <v/>
      </c>
      <c r="F68" s="143"/>
      <c r="G68" s="145"/>
      <c r="H68" s="145"/>
      <c r="I68" s="146"/>
      <c r="J68" s="147"/>
      <c r="K68" s="148" t="str">
        <f aca="false">IF(OR(C68="",F68="",J68=""),"",J68*100*F68)</f>
        <v/>
      </c>
      <c r="L68" s="147"/>
      <c r="M68" s="148" t="str">
        <f aca="false">IF(OR(L68="",C68="",S68&lt;&gt;"Open"),"",L68*100*F68)</f>
        <v/>
      </c>
      <c r="N68" s="148" t="str">
        <f aca="false">IF(OR(M68="",K68="",S68&lt;&gt;"Open"),"",IF(H68="Long",M68-K68,K68-M68))</f>
        <v/>
      </c>
      <c r="O68" s="149" t="str">
        <f aca="false">IF(OR(N68="",K68="",K68=0),"",N68/K68)</f>
        <v/>
      </c>
      <c r="P68" s="144"/>
      <c r="Q68" s="147"/>
      <c r="R68" s="148" t="str">
        <f aca="false">IF(OR(P68="",Q68="",J68="",F68="",C68=""),"",IF(H68="Long",(Q68-J68)*100*F68,(J68-Q68)*100*F68))</f>
        <v/>
      </c>
      <c r="S68" s="145" t="str">
        <f aca="false">IF(C68="","",IF(P68="","Open",IF(R68&gt;=0,"Won","Lost")))</f>
        <v/>
      </c>
      <c r="T68" s="150"/>
    </row>
    <row r="69" customFormat="false" ht="15" hidden="false" customHeight="true" outlineLevel="0" collapsed="false">
      <c r="A69" s="143" t="str">
        <f aca="false">IF(C69="","",ROW()-29)</f>
        <v/>
      </c>
      <c r="B69" s="144"/>
      <c r="C69" s="145"/>
      <c r="D69" s="144"/>
      <c r="E69" s="143" t="str">
        <f aca="false">IF(OR(B69="",D69=""),"",D69-B69)</f>
        <v/>
      </c>
      <c r="F69" s="143"/>
      <c r="G69" s="145"/>
      <c r="H69" s="145"/>
      <c r="I69" s="146"/>
      <c r="J69" s="147"/>
      <c r="K69" s="148" t="str">
        <f aca="false">IF(OR(C69="",F69="",J69=""),"",J69*100*F69)</f>
        <v/>
      </c>
      <c r="L69" s="147"/>
      <c r="M69" s="148" t="str">
        <f aca="false">IF(OR(L69="",C69="",S69&lt;&gt;"Open"),"",L69*100*F69)</f>
        <v/>
      </c>
      <c r="N69" s="148" t="str">
        <f aca="false">IF(OR(M69="",K69="",S69&lt;&gt;"Open"),"",IF(H69="Long",M69-K69,K69-M69))</f>
        <v/>
      </c>
      <c r="O69" s="149" t="str">
        <f aca="false">IF(OR(N69="",K69="",K69=0),"",N69/K69)</f>
        <v/>
      </c>
      <c r="P69" s="144"/>
      <c r="Q69" s="147"/>
      <c r="R69" s="148" t="str">
        <f aca="false">IF(OR(P69="",Q69="",J69="",F69="",C69=""),"",IF(H69="Long",(Q69-J69)*100*F69,(J69-Q69)*100*F69))</f>
        <v/>
      </c>
      <c r="S69" s="145" t="str">
        <f aca="false">IF(C69="","",IF(P69="","Open",IF(R69&gt;=0,"Won","Lost")))</f>
        <v/>
      </c>
      <c r="T69" s="150"/>
    </row>
    <row r="70" customFormat="false" ht="15" hidden="false" customHeight="true" outlineLevel="0" collapsed="false">
      <c r="A70" s="143" t="str">
        <f aca="false">IF(C70="","",ROW()-29)</f>
        <v/>
      </c>
      <c r="B70" s="144"/>
      <c r="C70" s="145"/>
      <c r="D70" s="144"/>
      <c r="E70" s="143" t="str">
        <f aca="false">IF(OR(B70="",D70=""),"",D70-B70)</f>
        <v/>
      </c>
      <c r="F70" s="143"/>
      <c r="G70" s="145"/>
      <c r="H70" s="145"/>
      <c r="I70" s="146"/>
      <c r="J70" s="147"/>
      <c r="K70" s="148" t="str">
        <f aca="false">IF(OR(C70="",F70="",J70=""),"",J70*100*F70)</f>
        <v/>
      </c>
      <c r="L70" s="147"/>
      <c r="M70" s="148" t="str">
        <f aca="false">IF(OR(L70="",C70="",S70&lt;&gt;"Open"),"",L70*100*F70)</f>
        <v/>
      </c>
      <c r="N70" s="148" t="str">
        <f aca="false">IF(OR(M70="",K70="",S70&lt;&gt;"Open"),"",IF(H70="Long",M70-K70,K70-M70))</f>
        <v/>
      </c>
      <c r="O70" s="149" t="str">
        <f aca="false">IF(OR(N70="",K70="",K70=0),"",N70/K70)</f>
        <v/>
      </c>
      <c r="P70" s="144"/>
      <c r="Q70" s="147"/>
      <c r="R70" s="148" t="str">
        <f aca="false">IF(OR(P70="",Q70="",J70="",F70="",C70=""),"",IF(H70="Long",(Q70-J70)*100*F70,(J70-Q70)*100*F70))</f>
        <v/>
      </c>
      <c r="S70" s="145" t="str">
        <f aca="false">IF(C70="","",IF(P70="","Open",IF(R70&gt;=0,"Won","Lost")))</f>
        <v/>
      </c>
      <c r="T70" s="150"/>
    </row>
    <row r="71" customFormat="false" ht="15" hidden="false" customHeight="true" outlineLevel="0" collapsed="false">
      <c r="A71" s="143" t="str">
        <f aca="false">IF(C71="","",ROW()-29)</f>
        <v/>
      </c>
      <c r="B71" s="144"/>
      <c r="C71" s="145"/>
      <c r="D71" s="144"/>
      <c r="E71" s="143" t="str">
        <f aca="false">IF(OR(B71="",D71=""),"",D71-B71)</f>
        <v/>
      </c>
      <c r="F71" s="143"/>
      <c r="G71" s="145"/>
      <c r="H71" s="145"/>
      <c r="I71" s="146"/>
      <c r="J71" s="147"/>
      <c r="K71" s="148" t="str">
        <f aca="false">IF(OR(C71="",F71="",J71=""),"",J71*100*F71)</f>
        <v/>
      </c>
      <c r="L71" s="147"/>
      <c r="M71" s="148" t="str">
        <f aca="false">IF(OR(L71="",C71="",S71&lt;&gt;"Open"),"",L71*100*F71)</f>
        <v/>
      </c>
      <c r="N71" s="148" t="str">
        <f aca="false">IF(OR(M71="",K71="",S71&lt;&gt;"Open"),"",IF(H71="Long",M71-K71,K71-M71))</f>
        <v/>
      </c>
      <c r="O71" s="149" t="str">
        <f aca="false">IF(OR(N71="",K71="",K71=0),"",N71/K71)</f>
        <v/>
      </c>
      <c r="P71" s="144"/>
      <c r="Q71" s="147"/>
      <c r="R71" s="148" t="str">
        <f aca="false">IF(OR(P71="",Q71="",J71="",F71="",C71=""),"",IF(H71="Long",(Q71-J71)*100*F71,(J71-Q71)*100*F71))</f>
        <v/>
      </c>
      <c r="S71" s="145" t="str">
        <f aca="false">IF(C71="","",IF(P71="","Open",IF(R71&gt;=0,"Won","Lost")))</f>
        <v/>
      </c>
      <c r="T71" s="150"/>
    </row>
    <row r="72" customFormat="false" ht="15" hidden="false" customHeight="true" outlineLevel="0" collapsed="false">
      <c r="A72" s="143" t="str">
        <f aca="false">IF(C72="","",ROW()-29)</f>
        <v/>
      </c>
      <c r="B72" s="144"/>
      <c r="C72" s="145"/>
      <c r="D72" s="144"/>
      <c r="E72" s="143" t="str">
        <f aca="false">IF(OR(B72="",D72=""),"",D72-B72)</f>
        <v/>
      </c>
      <c r="F72" s="143"/>
      <c r="G72" s="145"/>
      <c r="H72" s="145"/>
      <c r="I72" s="146"/>
      <c r="J72" s="147"/>
      <c r="K72" s="148" t="str">
        <f aca="false">IF(OR(C72="",F72="",J72=""),"",J72*100*F72)</f>
        <v/>
      </c>
      <c r="L72" s="147"/>
      <c r="M72" s="148" t="str">
        <f aca="false">IF(OR(L72="",C72="",S72&lt;&gt;"Open"),"",L72*100*F72)</f>
        <v/>
      </c>
      <c r="N72" s="148" t="str">
        <f aca="false">IF(OR(M72="",K72="",S72&lt;&gt;"Open"),"",IF(H72="Long",M72-K72,K72-M72))</f>
        <v/>
      </c>
      <c r="O72" s="149" t="str">
        <f aca="false">IF(OR(N72="",K72="",K72=0),"",N72/K72)</f>
        <v/>
      </c>
      <c r="P72" s="144"/>
      <c r="Q72" s="147"/>
      <c r="R72" s="148" t="str">
        <f aca="false">IF(OR(P72="",Q72="",J72="",F72="",C72=""),"",IF(H72="Long",(Q72-J72)*100*F72,(J72-Q72)*100*F72))</f>
        <v/>
      </c>
      <c r="S72" s="145" t="str">
        <f aca="false">IF(C72="","",IF(P72="","Open",IF(R72&gt;=0,"Won","Lost")))</f>
        <v/>
      </c>
      <c r="T72" s="150"/>
    </row>
    <row r="73" customFormat="false" ht="15" hidden="false" customHeight="true" outlineLevel="0" collapsed="false">
      <c r="A73" s="143" t="str">
        <f aca="false">IF(C73="","",ROW()-29)</f>
        <v/>
      </c>
      <c r="B73" s="144"/>
      <c r="C73" s="145"/>
      <c r="D73" s="144"/>
      <c r="E73" s="143" t="str">
        <f aca="false">IF(OR(B73="",D73=""),"",D73-B73)</f>
        <v/>
      </c>
      <c r="F73" s="143"/>
      <c r="G73" s="145"/>
      <c r="H73" s="145"/>
      <c r="I73" s="146"/>
      <c r="J73" s="147"/>
      <c r="K73" s="148" t="str">
        <f aca="false">IF(OR(C73="",F73="",J73=""),"",J73*100*F73)</f>
        <v/>
      </c>
      <c r="L73" s="147"/>
      <c r="M73" s="148" t="str">
        <f aca="false">IF(OR(L73="",C73="",S73&lt;&gt;"Open"),"",L73*100*F73)</f>
        <v/>
      </c>
      <c r="N73" s="148" t="str">
        <f aca="false">IF(OR(M73="",K73="",S73&lt;&gt;"Open"),"",IF(H73="Long",M73-K73,K73-M73))</f>
        <v/>
      </c>
      <c r="O73" s="149" t="str">
        <f aca="false">IF(OR(N73="",K73="",K73=0),"",N73/K73)</f>
        <v/>
      </c>
      <c r="P73" s="144"/>
      <c r="Q73" s="147"/>
      <c r="R73" s="148" t="str">
        <f aca="false">IF(OR(P73="",Q73="",J73="",F73="",C73=""),"",IF(H73="Long",(Q73-J73)*100*F73,(J73-Q73)*100*F73))</f>
        <v/>
      </c>
      <c r="S73" s="145" t="str">
        <f aca="false">IF(C73="","",IF(P73="","Open",IF(R73&gt;=0,"Won","Lost")))</f>
        <v/>
      </c>
      <c r="T73" s="150"/>
    </row>
    <row r="74" customFormat="false" ht="15" hidden="false" customHeight="true" outlineLevel="0" collapsed="false">
      <c r="A74" s="143" t="str">
        <f aca="false">IF(C74="","",ROW()-29)</f>
        <v/>
      </c>
      <c r="B74" s="144"/>
      <c r="C74" s="145"/>
      <c r="D74" s="144"/>
      <c r="E74" s="143" t="str">
        <f aca="false">IF(OR(B74="",D74=""),"",D74-B74)</f>
        <v/>
      </c>
      <c r="F74" s="143"/>
      <c r="G74" s="145"/>
      <c r="H74" s="145"/>
      <c r="I74" s="146"/>
      <c r="J74" s="147"/>
      <c r="K74" s="148" t="str">
        <f aca="false">IF(OR(C74="",F74="",J74=""),"",J74*100*F74)</f>
        <v/>
      </c>
      <c r="L74" s="147"/>
      <c r="M74" s="148" t="str">
        <f aca="false">IF(OR(L74="",C74="",S74&lt;&gt;"Open"),"",L74*100*F74)</f>
        <v/>
      </c>
      <c r="N74" s="148" t="str">
        <f aca="false">IF(OR(M74="",K74="",S74&lt;&gt;"Open"),"",IF(H74="Long",M74-K74,K74-M74))</f>
        <v/>
      </c>
      <c r="O74" s="149" t="str">
        <f aca="false">IF(OR(N74="",K74="",K74=0),"",N74/K74)</f>
        <v/>
      </c>
      <c r="P74" s="144"/>
      <c r="Q74" s="147"/>
      <c r="R74" s="148" t="str">
        <f aca="false">IF(OR(P74="",Q74="",J74="",F74="",C74=""),"",IF(H74="Long",(Q74-J74)*100*F74,(J74-Q74)*100*F74))</f>
        <v/>
      </c>
      <c r="S74" s="145" t="str">
        <f aca="false">IF(C74="","",IF(P74="","Open",IF(R74&gt;=0,"Won","Lost")))</f>
        <v/>
      </c>
      <c r="T74" s="150"/>
    </row>
    <row r="75" customFormat="false" ht="15" hidden="false" customHeight="true" outlineLevel="0" collapsed="false">
      <c r="A75" s="143" t="str">
        <f aca="false">IF(C75="","",ROW()-29)</f>
        <v/>
      </c>
      <c r="B75" s="144"/>
      <c r="C75" s="145"/>
      <c r="D75" s="144"/>
      <c r="E75" s="143" t="str">
        <f aca="false">IF(OR(B75="",D75=""),"",D75-B75)</f>
        <v/>
      </c>
      <c r="F75" s="143"/>
      <c r="G75" s="145"/>
      <c r="H75" s="145"/>
      <c r="I75" s="146"/>
      <c r="J75" s="147"/>
      <c r="K75" s="148" t="str">
        <f aca="false">IF(OR(C75="",F75="",J75=""),"",J75*100*F75)</f>
        <v/>
      </c>
      <c r="L75" s="147"/>
      <c r="M75" s="148" t="str">
        <f aca="false">IF(OR(L75="",C75="",S75&lt;&gt;"Open"),"",L75*100*F75)</f>
        <v/>
      </c>
      <c r="N75" s="148" t="str">
        <f aca="false">IF(OR(M75="",K75="",S75&lt;&gt;"Open"),"",IF(H75="Long",M75-K75,K75-M75))</f>
        <v/>
      </c>
      <c r="O75" s="149" t="str">
        <f aca="false">IF(OR(N75="",K75="",K75=0),"",N75/K75)</f>
        <v/>
      </c>
      <c r="P75" s="144"/>
      <c r="Q75" s="147"/>
      <c r="R75" s="148" t="str">
        <f aca="false">IF(OR(P75="",Q75="",J75="",F75="",C75=""),"",IF(H75="Long",(Q75-J75)*100*F75,(J75-Q75)*100*F75))</f>
        <v/>
      </c>
      <c r="S75" s="145" t="str">
        <f aca="false">IF(C75="","",IF(P75="","Open",IF(R75&gt;=0,"Won","Lost")))</f>
        <v/>
      </c>
      <c r="T75" s="150"/>
    </row>
    <row r="76" customFormat="false" ht="15" hidden="false" customHeight="true" outlineLevel="0" collapsed="false">
      <c r="A76" s="143" t="str">
        <f aca="false">IF(C76="","",ROW()-29)</f>
        <v/>
      </c>
      <c r="B76" s="144"/>
      <c r="C76" s="145"/>
      <c r="D76" s="144"/>
      <c r="E76" s="143" t="str">
        <f aca="false">IF(OR(B76="",D76=""),"",D76-B76)</f>
        <v/>
      </c>
      <c r="F76" s="143"/>
      <c r="G76" s="145"/>
      <c r="H76" s="145"/>
      <c r="I76" s="146"/>
      <c r="J76" s="147"/>
      <c r="K76" s="148" t="str">
        <f aca="false">IF(OR(C76="",F76="",J76=""),"",J76*100*F76)</f>
        <v/>
      </c>
      <c r="L76" s="147"/>
      <c r="M76" s="148" t="str">
        <f aca="false">IF(OR(L76="",C76="",S76&lt;&gt;"Open"),"",L76*100*F76)</f>
        <v/>
      </c>
      <c r="N76" s="148" t="str">
        <f aca="false">IF(OR(M76="",K76="",S76&lt;&gt;"Open"),"",IF(H76="Long",M76-K76,K76-M76))</f>
        <v/>
      </c>
      <c r="O76" s="149" t="str">
        <f aca="false">IF(OR(N76="",K76="",K76=0),"",N76/K76)</f>
        <v/>
      </c>
      <c r="P76" s="144"/>
      <c r="Q76" s="147"/>
      <c r="R76" s="148" t="str">
        <f aca="false">IF(OR(P76="",Q76="",J76="",F76="",C76=""),"",IF(H76="Long",(Q76-J76)*100*F76,(J76-Q76)*100*F76))</f>
        <v/>
      </c>
      <c r="S76" s="145" t="str">
        <f aca="false">IF(C76="","",IF(P76="","Open",IF(R76&gt;=0,"Won","Lost")))</f>
        <v/>
      </c>
      <c r="T76" s="150"/>
    </row>
    <row r="77" customFormat="false" ht="15" hidden="false" customHeight="true" outlineLevel="0" collapsed="false">
      <c r="A77" s="143" t="str">
        <f aca="false">IF(C77="","",ROW()-29)</f>
        <v/>
      </c>
      <c r="B77" s="144"/>
      <c r="C77" s="145"/>
      <c r="D77" s="144"/>
      <c r="E77" s="143" t="str">
        <f aca="false">IF(OR(B77="",D77=""),"",D77-B77)</f>
        <v/>
      </c>
      <c r="F77" s="143"/>
      <c r="G77" s="145"/>
      <c r="H77" s="145"/>
      <c r="I77" s="146"/>
      <c r="J77" s="147"/>
      <c r="K77" s="148" t="str">
        <f aca="false">IF(OR(C77="",F77="",J77=""),"",J77*100*F77)</f>
        <v/>
      </c>
      <c r="L77" s="147"/>
      <c r="M77" s="148" t="str">
        <f aca="false">IF(OR(L77="",C77="",S77&lt;&gt;"Open"),"",L77*100*F77)</f>
        <v/>
      </c>
      <c r="N77" s="148" t="str">
        <f aca="false">IF(OR(M77="",K77="",S77&lt;&gt;"Open"),"",IF(H77="Long",M77-K77,K77-M77))</f>
        <v/>
      </c>
      <c r="O77" s="149" t="str">
        <f aca="false">IF(OR(N77="",K77="",K77=0),"",N77/K77)</f>
        <v/>
      </c>
      <c r="P77" s="144"/>
      <c r="Q77" s="147"/>
      <c r="R77" s="148" t="str">
        <f aca="false">IF(OR(P77="",Q77="",J77="",F77="",C77=""),"",IF(H77="Long",(Q77-J77)*100*F77,(J77-Q77)*100*F77))</f>
        <v/>
      </c>
      <c r="S77" s="145" t="str">
        <f aca="false">IF(C77="","",IF(P77="","Open",IF(R77&gt;=0,"Won","Lost")))</f>
        <v/>
      </c>
      <c r="T77" s="150"/>
    </row>
    <row r="78" customFormat="false" ht="15" hidden="false" customHeight="true" outlineLevel="0" collapsed="false">
      <c r="A78" s="143" t="str">
        <f aca="false">IF(C78="","",ROW()-29)</f>
        <v/>
      </c>
      <c r="B78" s="144"/>
      <c r="C78" s="145"/>
      <c r="D78" s="144"/>
      <c r="E78" s="143" t="str">
        <f aca="false">IF(OR(B78="",D78=""),"",D78-B78)</f>
        <v/>
      </c>
      <c r="F78" s="143"/>
      <c r="G78" s="145"/>
      <c r="H78" s="145"/>
      <c r="I78" s="146"/>
      <c r="J78" s="147"/>
      <c r="K78" s="148" t="str">
        <f aca="false">IF(OR(C78="",F78="",J78=""),"",J78*100*F78)</f>
        <v/>
      </c>
      <c r="L78" s="147"/>
      <c r="M78" s="148" t="str">
        <f aca="false">IF(OR(L78="",C78="",S78&lt;&gt;"Open"),"",L78*100*F78)</f>
        <v/>
      </c>
      <c r="N78" s="148" t="str">
        <f aca="false">IF(OR(M78="",K78="",S78&lt;&gt;"Open"),"",IF(H78="Long",M78-K78,K78-M78))</f>
        <v/>
      </c>
      <c r="O78" s="149" t="str">
        <f aca="false">IF(OR(N78="",K78="",K78=0),"",N78/K78)</f>
        <v/>
      </c>
      <c r="P78" s="144"/>
      <c r="Q78" s="147"/>
      <c r="R78" s="148" t="str">
        <f aca="false">IF(OR(P78="",Q78="",J78="",F78="",C78=""),"",IF(H78="Long",(Q78-J78)*100*F78,(J78-Q78)*100*F78))</f>
        <v/>
      </c>
      <c r="S78" s="145" t="str">
        <f aca="false">IF(C78="","",IF(P78="","Open",IF(R78&gt;=0,"Won","Lost")))</f>
        <v/>
      </c>
      <c r="T78" s="150"/>
    </row>
    <row r="79" customFormat="false" ht="15" hidden="false" customHeight="true" outlineLevel="0" collapsed="false">
      <c r="A79" s="143" t="str">
        <f aca="false">IF(C79="","",ROW()-29)</f>
        <v/>
      </c>
      <c r="B79" s="144"/>
      <c r="C79" s="145"/>
      <c r="D79" s="144"/>
      <c r="E79" s="143" t="str">
        <f aca="false">IF(OR(B79="",D79=""),"",D79-B79)</f>
        <v/>
      </c>
      <c r="F79" s="143"/>
      <c r="G79" s="145"/>
      <c r="H79" s="145"/>
      <c r="I79" s="146"/>
      <c r="J79" s="147"/>
      <c r="K79" s="148" t="str">
        <f aca="false">IF(OR(C79="",F79="",J79=""),"",J79*100*F79)</f>
        <v/>
      </c>
      <c r="L79" s="147"/>
      <c r="M79" s="148" t="str">
        <f aca="false">IF(OR(L79="",C79="",S79&lt;&gt;"Open"),"",L79*100*F79)</f>
        <v/>
      </c>
      <c r="N79" s="148" t="str">
        <f aca="false">IF(OR(M79="",K79="",S79&lt;&gt;"Open"),"",IF(H79="Long",M79-K79,K79-M79))</f>
        <v/>
      </c>
      <c r="O79" s="149" t="str">
        <f aca="false">IF(OR(N79="",K79="",K79=0),"",N79/K79)</f>
        <v/>
      </c>
      <c r="P79" s="144"/>
      <c r="Q79" s="147"/>
      <c r="R79" s="148" t="str">
        <f aca="false">IF(OR(P79="",Q79="",J79="",F79="",C79=""),"",IF(H79="Long",(Q79-J79)*100*F79,(J79-Q79)*100*F79))</f>
        <v/>
      </c>
      <c r="S79" s="145" t="str">
        <f aca="false">IF(C79="","",IF(P79="","Open",IF(R79&gt;=0,"Won","Lost")))</f>
        <v/>
      </c>
      <c r="T79" s="150"/>
    </row>
    <row r="80" customFormat="false" ht="15" hidden="false" customHeight="true" outlineLevel="0" collapsed="false">
      <c r="A80" s="143" t="str">
        <f aca="false">IF(C80="","",ROW()-29)</f>
        <v/>
      </c>
      <c r="B80" s="144"/>
      <c r="C80" s="145"/>
      <c r="D80" s="144"/>
      <c r="E80" s="143" t="str">
        <f aca="false">IF(OR(B80="",D80=""),"",D80-B80)</f>
        <v/>
      </c>
      <c r="F80" s="143"/>
      <c r="G80" s="145"/>
      <c r="H80" s="145"/>
      <c r="I80" s="146"/>
      <c r="J80" s="147"/>
      <c r="K80" s="148" t="str">
        <f aca="false">IF(OR(C80="",F80="",J80=""),"",J80*100*F80)</f>
        <v/>
      </c>
      <c r="L80" s="147"/>
      <c r="M80" s="148" t="str">
        <f aca="false">IF(OR(L80="",C80="",S80&lt;&gt;"Open"),"",L80*100*F80)</f>
        <v/>
      </c>
      <c r="N80" s="148" t="str">
        <f aca="false">IF(OR(M80="",K80="",S80&lt;&gt;"Open"),"",IF(H80="Long",M80-K80,K80-M80))</f>
        <v/>
      </c>
      <c r="O80" s="149" t="str">
        <f aca="false">IF(OR(N80="",K80="",K80=0),"",N80/K80)</f>
        <v/>
      </c>
      <c r="P80" s="144"/>
      <c r="Q80" s="147"/>
      <c r="R80" s="148" t="str">
        <f aca="false">IF(OR(P80="",Q80="",J80="",F80="",C80=""),"",IF(H80="Long",(Q80-J80)*100*F80,(J80-Q80)*100*F80))</f>
        <v/>
      </c>
      <c r="S80" s="145" t="str">
        <f aca="false">IF(C80="","",IF(P80="","Open",IF(R80&gt;=0,"Won","Lost")))</f>
        <v/>
      </c>
      <c r="T80" s="150"/>
    </row>
    <row r="81" customFormat="false" ht="15" hidden="false" customHeight="true" outlineLevel="0" collapsed="false">
      <c r="A81" s="143" t="str">
        <f aca="false">IF(C81="","",ROW()-29)</f>
        <v/>
      </c>
      <c r="B81" s="144"/>
      <c r="C81" s="145"/>
      <c r="D81" s="144"/>
      <c r="E81" s="143" t="str">
        <f aca="false">IF(OR(B81="",D81=""),"",D81-B81)</f>
        <v/>
      </c>
      <c r="F81" s="143"/>
      <c r="G81" s="145"/>
      <c r="H81" s="145"/>
      <c r="I81" s="146"/>
      <c r="J81" s="147"/>
      <c r="K81" s="148" t="str">
        <f aca="false">IF(OR(C81="",F81="",J81=""),"",J81*100*F81)</f>
        <v/>
      </c>
      <c r="L81" s="147"/>
      <c r="M81" s="148" t="str">
        <f aca="false">IF(OR(L81="",C81="",S81&lt;&gt;"Open"),"",L81*100*F81)</f>
        <v/>
      </c>
      <c r="N81" s="148" t="str">
        <f aca="false">IF(OR(M81="",K81="",S81&lt;&gt;"Open"),"",IF(H81="Long",M81-K81,K81-M81))</f>
        <v/>
      </c>
      <c r="O81" s="149" t="str">
        <f aca="false">IF(OR(N81="",K81="",K81=0),"",N81/K81)</f>
        <v/>
      </c>
      <c r="P81" s="144"/>
      <c r="Q81" s="147"/>
      <c r="R81" s="148" t="str">
        <f aca="false">IF(OR(P81="",Q81="",J81="",F81="",C81=""),"",IF(H81="Long",(Q81-J81)*100*F81,(J81-Q81)*100*F81))</f>
        <v/>
      </c>
      <c r="S81" s="145" t="str">
        <f aca="false">IF(C81="","",IF(P81="","Open",IF(R81&gt;=0,"Won","Lost")))</f>
        <v/>
      </c>
      <c r="T81" s="150"/>
    </row>
    <row r="82" customFormat="false" ht="15" hidden="false" customHeight="true" outlineLevel="0" collapsed="false">
      <c r="A82" s="143" t="str">
        <f aca="false">IF(C82="","",ROW()-29)</f>
        <v/>
      </c>
      <c r="B82" s="144"/>
      <c r="C82" s="145"/>
      <c r="D82" s="144"/>
      <c r="E82" s="143" t="str">
        <f aca="false">IF(OR(B82="",D82=""),"",D82-B82)</f>
        <v/>
      </c>
      <c r="F82" s="143"/>
      <c r="G82" s="145"/>
      <c r="H82" s="145"/>
      <c r="I82" s="146"/>
      <c r="J82" s="147"/>
      <c r="K82" s="148" t="str">
        <f aca="false">IF(OR(C82="",F82="",J82=""),"",J82*100*F82)</f>
        <v/>
      </c>
      <c r="L82" s="147"/>
      <c r="M82" s="148" t="str">
        <f aca="false">IF(OR(L82="",C82="",S82&lt;&gt;"Open"),"",L82*100*F82)</f>
        <v/>
      </c>
      <c r="N82" s="148" t="str">
        <f aca="false">IF(OR(M82="",K82="",S82&lt;&gt;"Open"),"",IF(H82="Long",M82-K82,K82-M82))</f>
        <v/>
      </c>
      <c r="O82" s="149" t="str">
        <f aca="false">IF(OR(N82="",K82="",K82=0),"",N82/K82)</f>
        <v/>
      </c>
      <c r="P82" s="144"/>
      <c r="Q82" s="147"/>
      <c r="R82" s="148" t="str">
        <f aca="false">IF(OR(P82="",Q82="",J82="",F82="",C82=""),"",IF(H82="Long",(Q82-J82)*100*F82,(J82-Q82)*100*F82))</f>
        <v/>
      </c>
      <c r="S82" s="145" t="str">
        <f aca="false">IF(C82="","",IF(P82="","Open",IF(R82&gt;=0,"Won","Lost")))</f>
        <v/>
      </c>
      <c r="T82" s="150"/>
    </row>
    <row r="83" customFormat="false" ht="15" hidden="false" customHeight="true" outlineLevel="0" collapsed="false">
      <c r="A83" s="143" t="str">
        <f aca="false">IF(C83="","",ROW()-29)</f>
        <v/>
      </c>
      <c r="B83" s="144"/>
      <c r="C83" s="145"/>
      <c r="D83" s="144"/>
      <c r="E83" s="143" t="str">
        <f aca="false">IF(OR(B83="",D83=""),"",D83-B83)</f>
        <v/>
      </c>
      <c r="F83" s="143"/>
      <c r="G83" s="145"/>
      <c r="H83" s="145"/>
      <c r="I83" s="146"/>
      <c r="J83" s="147"/>
      <c r="K83" s="148" t="str">
        <f aca="false">IF(OR(C83="",F83="",J83=""),"",J83*100*F83)</f>
        <v/>
      </c>
      <c r="L83" s="147"/>
      <c r="M83" s="148" t="str">
        <f aca="false">IF(OR(L83="",C83="",S83&lt;&gt;"Open"),"",L83*100*F83)</f>
        <v/>
      </c>
      <c r="N83" s="148" t="str">
        <f aca="false">IF(OR(M83="",K83="",S83&lt;&gt;"Open"),"",IF(H83="Long",M83-K83,K83-M83))</f>
        <v/>
      </c>
      <c r="O83" s="149" t="str">
        <f aca="false">IF(OR(N83="",K83="",K83=0),"",N83/K83)</f>
        <v/>
      </c>
      <c r="P83" s="144"/>
      <c r="Q83" s="147"/>
      <c r="R83" s="148" t="str">
        <f aca="false">IF(OR(P83="",Q83="",J83="",F83="",C83=""),"",IF(H83="Long",(Q83-J83)*100*F83,(J83-Q83)*100*F83))</f>
        <v/>
      </c>
      <c r="S83" s="145" t="str">
        <f aca="false">IF(C83="","",IF(P83="","Open",IF(R83&gt;=0,"Won","Lost")))</f>
        <v/>
      </c>
      <c r="T83" s="150"/>
    </row>
    <row r="84" customFormat="false" ht="15" hidden="false" customHeight="true" outlineLevel="0" collapsed="false">
      <c r="A84" s="143" t="str">
        <f aca="false">IF(C84="","",ROW()-29)</f>
        <v/>
      </c>
      <c r="B84" s="144"/>
      <c r="C84" s="145"/>
      <c r="D84" s="144"/>
      <c r="E84" s="143" t="str">
        <f aca="false">IF(OR(B84="",D84=""),"",D84-B84)</f>
        <v/>
      </c>
      <c r="F84" s="143"/>
      <c r="G84" s="145"/>
      <c r="H84" s="145"/>
      <c r="I84" s="146"/>
      <c r="J84" s="147"/>
      <c r="K84" s="148" t="str">
        <f aca="false">IF(OR(C84="",F84="",J84=""),"",J84*100*F84)</f>
        <v/>
      </c>
      <c r="L84" s="147"/>
      <c r="M84" s="148" t="str">
        <f aca="false">IF(OR(L84="",C84="",S84&lt;&gt;"Open"),"",L84*100*F84)</f>
        <v/>
      </c>
      <c r="N84" s="148" t="str">
        <f aca="false">IF(OR(M84="",K84="",S84&lt;&gt;"Open"),"",IF(H84="Long",M84-K84,K84-M84))</f>
        <v/>
      </c>
      <c r="O84" s="149" t="str">
        <f aca="false">IF(OR(N84="",K84="",K84=0),"",N84/K84)</f>
        <v/>
      </c>
      <c r="P84" s="144"/>
      <c r="Q84" s="147"/>
      <c r="R84" s="148" t="str">
        <f aca="false">IF(OR(P84="",Q84="",J84="",F84="",C84=""),"",IF(H84="Long",(Q84-J84)*100*F84,(J84-Q84)*100*F84))</f>
        <v/>
      </c>
      <c r="S84" s="145" t="str">
        <f aca="false">IF(C84="","",IF(P84="","Open",IF(R84&gt;=0,"Won","Lost")))</f>
        <v/>
      </c>
      <c r="T84" s="150"/>
    </row>
    <row r="85" customFormat="false" ht="15" hidden="false" customHeight="true" outlineLevel="0" collapsed="false">
      <c r="A85" s="143" t="str">
        <f aca="false">IF(C85="","",ROW()-29)</f>
        <v/>
      </c>
      <c r="B85" s="144"/>
      <c r="C85" s="145"/>
      <c r="D85" s="144"/>
      <c r="E85" s="143" t="str">
        <f aca="false">IF(OR(B85="",D85=""),"",D85-B85)</f>
        <v/>
      </c>
      <c r="F85" s="143"/>
      <c r="G85" s="145"/>
      <c r="H85" s="145"/>
      <c r="I85" s="146"/>
      <c r="J85" s="147"/>
      <c r="K85" s="148" t="str">
        <f aca="false">IF(OR(C85="",F85="",J85=""),"",J85*100*F85)</f>
        <v/>
      </c>
      <c r="L85" s="147"/>
      <c r="M85" s="148" t="str">
        <f aca="false">IF(OR(L85="",C85="",S85&lt;&gt;"Open"),"",L85*100*F85)</f>
        <v/>
      </c>
      <c r="N85" s="148" t="str">
        <f aca="false">IF(OR(M85="",K85="",S85&lt;&gt;"Open"),"",IF(H85="Long",M85-K85,K85-M85))</f>
        <v/>
      </c>
      <c r="O85" s="149" t="str">
        <f aca="false">IF(OR(N85="",K85="",K85=0),"",N85/K85)</f>
        <v/>
      </c>
      <c r="P85" s="144"/>
      <c r="Q85" s="147"/>
      <c r="R85" s="148" t="str">
        <f aca="false">IF(OR(P85="",Q85="",J85="",F85="",C85=""),"",IF(H85="Long",(Q85-J85)*100*F85,(J85-Q85)*100*F85))</f>
        <v/>
      </c>
      <c r="S85" s="145" t="str">
        <f aca="false">IF(C85="","",IF(P85="","Open",IF(R85&gt;=0,"Won","Lost")))</f>
        <v/>
      </c>
      <c r="T85" s="150"/>
    </row>
    <row r="86" customFormat="false" ht="15" hidden="false" customHeight="true" outlineLevel="0" collapsed="false">
      <c r="A86" s="143" t="str">
        <f aca="false">IF(C86="","",ROW()-29)</f>
        <v/>
      </c>
      <c r="B86" s="144"/>
      <c r="C86" s="145"/>
      <c r="D86" s="144"/>
      <c r="E86" s="143" t="str">
        <f aca="false">IF(OR(B86="",D86=""),"",D86-B86)</f>
        <v/>
      </c>
      <c r="F86" s="143"/>
      <c r="G86" s="145"/>
      <c r="H86" s="145"/>
      <c r="I86" s="146"/>
      <c r="J86" s="147"/>
      <c r="K86" s="148" t="str">
        <f aca="false">IF(OR(C86="",F86="",J86=""),"",J86*100*F86)</f>
        <v/>
      </c>
      <c r="L86" s="147"/>
      <c r="M86" s="148" t="str">
        <f aca="false">IF(OR(L86="",C86="",S86&lt;&gt;"Open"),"",L86*100*F86)</f>
        <v/>
      </c>
      <c r="N86" s="148" t="str">
        <f aca="false">IF(OR(M86="",K86="",S86&lt;&gt;"Open"),"",IF(H86="Long",M86-K86,K86-M86))</f>
        <v/>
      </c>
      <c r="O86" s="149" t="str">
        <f aca="false">IF(OR(N86="",K86="",K86=0),"",N86/K86)</f>
        <v/>
      </c>
      <c r="P86" s="144"/>
      <c r="Q86" s="147"/>
      <c r="R86" s="148" t="str">
        <f aca="false">IF(OR(P86="",Q86="",J86="",F86="",C86=""),"",IF(H86="Long",(Q86-J86)*100*F86,(J86-Q86)*100*F86))</f>
        <v/>
      </c>
      <c r="S86" s="145" t="str">
        <f aca="false">IF(C86="","",IF(P86="","Open",IF(R86&gt;=0,"Won","Lost")))</f>
        <v/>
      </c>
      <c r="T86" s="150"/>
    </row>
    <row r="87" customFormat="false" ht="15" hidden="false" customHeight="true" outlineLevel="0" collapsed="false">
      <c r="A87" s="143" t="str">
        <f aca="false">IF(C87="","",ROW()-29)</f>
        <v/>
      </c>
      <c r="B87" s="144"/>
      <c r="C87" s="145"/>
      <c r="D87" s="144"/>
      <c r="E87" s="143" t="str">
        <f aca="false">IF(OR(B87="",D87=""),"",D87-B87)</f>
        <v/>
      </c>
      <c r="F87" s="143"/>
      <c r="G87" s="145"/>
      <c r="H87" s="145"/>
      <c r="I87" s="146"/>
      <c r="J87" s="147"/>
      <c r="K87" s="148" t="str">
        <f aca="false">IF(OR(C87="",F87="",J87=""),"",J87*100*F87)</f>
        <v/>
      </c>
      <c r="L87" s="147"/>
      <c r="M87" s="148" t="str">
        <f aca="false">IF(OR(L87="",C87="",S87&lt;&gt;"Open"),"",L87*100*F87)</f>
        <v/>
      </c>
      <c r="N87" s="148" t="str">
        <f aca="false">IF(OR(M87="",K87="",S87&lt;&gt;"Open"),"",IF(H87="Long",M87-K87,K87-M87))</f>
        <v/>
      </c>
      <c r="O87" s="149" t="str">
        <f aca="false">IF(OR(N87="",K87="",K87=0),"",N87/K87)</f>
        <v/>
      </c>
      <c r="P87" s="144"/>
      <c r="Q87" s="147"/>
      <c r="R87" s="148" t="str">
        <f aca="false">IF(OR(P87="",Q87="",J87="",F87="",C87=""),"",IF(H87="Long",(Q87-J87)*100*F87,(J87-Q87)*100*F87))</f>
        <v/>
      </c>
      <c r="S87" s="145" t="str">
        <f aca="false">IF(C87="","",IF(P87="","Open",IF(R87&gt;=0,"Won","Lost")))</f>
        <v/>
      </c>
      <c r="T87" s="150"/>
    </row>
    <row r="88" customFormat="false" ht="15" hidden="false" customHeight="true" outlineLevel="0" collapsed="false">
      <c r="A88" s="143" t="str">
        <f aca="false">IF(C88="","",ROW()-29)</f>
        <v/>
      </c>
      <c r="B88" s="144"/>
      <c r="C88" s="145"/>
      <c r="D88" s="144"/>
      <c r="E88" s="143" t="str">
        <f aca="false">IF(OR(B88="",D88=""),"",D88-B88)</f>
        <v/>
      </c>
      <c r="F88" s="143"/>
      <c r="G88" s="145"/>
      <c r="H88" s="145"/>
      <c r="I88" s="146"/>
      <c r="J88" s="147"/>
      <c r="K88" s="148" t="str">
        <f aca="false">IF(OR(C88="",F88="",J88=""),"",J88*100*F88)</f>
        <v/>
      </c>
      <c r="L88" s="147"/>
      <c r="M88" s="148" t="str">
        <f aca="false">IF(OR(L88="",C88="",S88&lt;&gt;"Open"),"",L88*100*F88)</f>
        <v/>
      </c>
      <c r="N88" s="148" t="str">
        <f aca="false">IF(OR(M88="",K88="",S88&lt;&gt;"Open"),"",IF(H88="Long",M88-K88,K88-M88))</f>
        <v/>
      </c>
      <c r="O88" s="149" t="str">
        <f aca="false">IF(OR(N88="",K88="",K88=0),"",N88/K88)</f>
        <v/>
      </c>
      <c r="P88" s="144"/>
      <c r="Q88" s="147"/>
      <c r="R88" s="148" t="str">
        <f aca="false">IF(OR(P88="",Q88="",J88="",F88="",C88=""),"",IF(H88="Long",(Q88-J88)*100*F88,(J88-Q88)*100*F88))</f>
        <v/>
      </c>
      <c r="S88" s="145" t="str">
        <f aca="false">IF(C88="","",IF(P88="","Open",IF(R88&gt;=0,"Won","Lost")))</f>
        <v/>
      </c>
      <c r="T88" s="150"/>
    </row>
    <row r="89" customFormat="false" ht="15" hidden="false" customHeight="true" outlineLevel="0" collapsed="false">
      <c r="A89" s="143" t="str">
        <f aca="false">IF(C89="","",ROW()-29)</f>
        <v/>
      </c>
      <c r="B89" s="144"/>
      <c r="C89" s="145"/>
      <c r="D89" s="144"/>
      <c r="E89" s="143" t="str">
        <f aca="false">IF(OR(B89="",D89=""),"",D89-B89)</f>
        <v/>
      </c>
      <c r="F89" s="143"/>
      <c r="G89" s="145"/>
      <c r="H89" s="145"/>
      <c r="I89" s="146"/>
      <c r="J89" s="147"/>
      <c r="K89" s="148" t="str">
        <f aca="false">IF(OR(C89="",F89="",J89=""),"",J89*100*F89)</f>
        <v/>
      </c>
      <c r="L89" s="147"/>
      <c r="M89" s="148" t="str">
        <f aca="false">IF(OR(L89="",C89="",S89&lt;&gt;"Open"),"",L89*100*F89)</f>
        <v/>
      </c>
      <c r="N89" s="148" t="str">
        <f aca="false">IF(OR(M89="",K89="",S89&lt;&gt;"Open"),"",IF(H89="Long",M89-K89,K89-M89))</f>
        <v/>
      </c>
      <c r="O89" s="149" t="str">
        <f aca="false">IF(OR(N89="",K89="",K89=0),"",N89/K89)</f>
        <v/>
      </c>
      <c r="P89" s="144"/>
      <c r="Q89" s="147"/>
      <c r="R89" s="148" t="str">
        <f aca="false">IF(OR(P89="",Q89="",J89="",F89="",C89=""),"",IF(H89="Long",(Q89-J89)*100*F89,(J89-Q89)*100*F89))</f>
        <v/>
      </c>
      <c r="S89" s="145" t="str">
        <f aca="false">IF(C89="","",IF(P89="","Open",IF(R89&gt;=0,"Won","Lost")))</f>
        <v/>
      </c>
      <c r="T89" s="150"/>
    </row>
    <row r="90" customFormat="false" ht="15" hidden="false" customHeight="true" outlineLevel="0" collapsed="false">
      <c r="A90" s="143" t="str">
        <f aca="false">IF(C90="","",ROW()-29)</f>
        <v/>
      </c>
      <c r="B90" s="144"/>
      <c r="C90" s="145"/>
      <c r="D90" s="144"/>
      <c r="E90" s="143" t="str">
        <f aca="false">IF(OR(B90="",D90=""),"",D90-B90)</f>
        <v/>
      </c>
      <c r="F90" s="143"/>
      <c r="G90" s="145"/>
      <c r="H90" s="145"/>
      <c r="I90" s="146"/>
      <c r="J90" s="147"/>
      <c r="K90" s="148" t="str">
        <f aca="false">IF(OR(C90="",F90="",J90=""),"",J90*100*F90)</f>
        <v/>
      </c>
      <c r="L90" s="147"/>
      <c r="M90" s="148" t="str">
        <f aca="false">IF(OR(L90="",C90="",S90&lt;&gt;"Open"),"",L90*100*F90)</f>
        <v/>
      </c>
      <c r="N90" s="148" t="str">
        <f aca="false">IF(OR(M90="",K90="",S90&lt;&gt;"Open"),"",IF(H90="Long",M90-K90,K90-M90))</f>
        <v/>
      </c>
      <c r="O90" s="149" t="str">
        <f aca="false">IF(OR(N90="",K90="",K90=0),"",N90/K90)</f>
        <v/>
      </c>
      <c r="P90" s="144"/>
      <c r="Q90" s="147"/>
      <c r="R90" s="148" t="str">
        <f aca="false">IF(OR(P90="",Q90="",J90="",F90="",C90=""),"",IF(H90="Long",(Q90-J90)*100*F90,(J90-Q90)*100*F90))</f>
        <v/>
      </c>
      <c r="S90" s="145" t="str">
        <f aca="false">IF(C90="","",IF(P90="","Open",IF(R90&gt;=0,"Won","Lost")))</f>
        <v/>
      </c>
      <c r="T90" s="150"/>
    </row>
    <row r="91" customFormat="false" ht="15" hidden="false" customHeight="true" outlineLevel="0" collapsed="false">
      <c r="A91" s="143" t="str">
        <f aca="false">IF(C91="","",ROW()-29)</f>
        <v/>
      </c>
      <c r="B91" s="144"/>
      <c r="C91" s="145"/>
      <c r="D91" s="144"/>
      <c r="E91" s="143" t="str">
        <f aca="false">IF(OR(B91="",D91=""),"",D91-B91)</f>
        <v/>
      </c>
      <c r="F91" s="143"/>
      <c r="G91" s="145"/>
      <c r="H91" s="145"/>
      <c r="I91" s="146"/>
      <c r="J91" s="147"/>
      <c r="K91" s="148" t="str">
        <f aca="false">IF(OR(C91="",F91="",J91=""),"",J91*100*F91)</f>
        <v/>
      </c>
      <c r="L91" s="147"/>
      <c r="M91" s="148" t="str">
        <f aca="false">IF(OR(L91="",C91="",S91&lt;&gt;"Open"),"",L91*100*F91)</f>
        <v/>
      </c>
      <c r="N91" s="148" t="str">
        <f aca="false">IF(OR(M91="",K91="",S91&lt;&gt;"Open"),"",IF(H91="Long",M91-K91,K91-M91))</f>
        <v/>
      </c>
      <c r="O91" s="149" t="str">
        <f aca="false">IF(OR(N91="",K91="",K91=0),"",N91/K91)</f>
        <v/>
      </c>
      <c r="P91" s="144"/>
      <c r="Q91" s="147"/>
      <c r="R91" s="148" t="str">
        <f aca="false">IF(OR(P91="",Q91="",J91="",F91="",C91=""),"",IF(H91="Long",(Q91-J91)*100*F91,(J91-Q91)*100*F91))</f>
        <v/>
      </c>
      <c r="S91" s="145" t="str">
        <f aca="false">IF(C91="","",IF(P91="","Open",IF(R91&gt;=0,"Won","Lost")))</f>
        <v/>
      </c>
      <c r="T91" s="150"/>
    </row>
    <row r="92" customFormat="false" ht="15" hidden="false" customHeight="true" outlineLevel="0" collapsed="false">
      <c r="A92" s="143" t="str">
        <f aca="false">IF(C92="","",ROW()-29)</f>
        <v/>
      </c>
      <c r="B92" s="144"/>
      <c r="C92" s="145"/>
      <c r="D92" s="144"/>
      <c r="E92" s="143" t="str">
        <f aca="false">IF(OR(B92="",D92=""),"",D92-B92)</f>
        <v/>
      </c>
      <c r="F92" s="143"/>
      <c r="G92" s="145"/>
      <c r="H92" s="145"/>
      <c r="I92" s="146"/>
      <c r="J92" s="147"/>
      <c r="K92" s="148" t="str">
        <f aca="false">IF(OR(C92="",F92="",J92=""),"",J92*100*F92)</f>
        <v/>
      </c>
      <c r="L92" s="147"/>
      <c r="M92" s="148" t="str">
        <f aca="false">IF(OR(L92="",C92="",S92&lt;&gt;"Open"),"",L92*100*F92)</f>
        <v/>
      </c>
      <c r="N92" s="148" t="str">
        <f aca="false">IF(OR(M92="",K92="",S92&lt;&gt;"Open"),"",IF(H92="Long",M92-K92,K92-M92))</f>
        <v/>
      </c>
      <c r="O92" s="149" t="str">
        <f aca="false">IF(OR(N92="",K92="",K92=0),"",N92/K92)</f>
        <v/>
      </c>
      <c r="P92" s="144"/>
      <c r="Q92" s="147"/>
      <c r="R92" s="148" t="str">
        <f aca="false">IF(OR(P92="",Q92="",J92="",F92="",C92=""),"",IF(H92="Long",(Q92-J92)*100*F92,(J92-Q92)*100*F92))</f>
        <v/>
      </c>
      <c r="S92" s="145" t="str">
        <f aca="false">IF(C92="","",IF(P92="","Open",IF(R92&gt;=0,"Won","Lost")))</f>
        <v/>
      </c>
      <c r="T92" s="150"/>
    </row>
    <row r="93" customFormat="false" ht="15" hidden="false" customHeight="true" outlineLevel="0" collapsed="false">
      <c r="A93" s="143" t="str">
        <f aca="false">IF(C93="","",ROW()-29)</f>
        <v/>
      </c>
      <c r="B93" s="144"/>
      <c r="C93" s="145"/>
      <c r="D93" s="144"/>
      <c r="E93" s="143" t="str">
        <f aca="false">IF(OR(B93="",D93=""),"",D93-B93)</f>
        <v/>
      </c>
      <c r="F93" s="143"/>
      <c r="G93" s="145"/>
      <c r="H93" s="145"/>
      <c r="I93" s="146"/>
      <c r="J93" s="147"/>
      <c r="K93" s="148" t="str">
        <f aca="false">IF(OR(C93="",F93="",J93=""),"",J93*100*F93)</f>
        <v/>
      </c>
      <c r="L93" s="147"/>
      <c r="M93" s="148" t="str">
        <f aca="false">IF(OR(L93="",C93="",S93&lt;&gt;"Open"),"",L93*100*F93)</f>
        <v/>
      </c>
      <c r="N93" s="148" t="str">
        <f aca="false">IF(OR(M93="",K93="",S93&lt;&gt;"Open"),"",IF(H93="Long",M93-K93,K93-M93))</f>
        <v/>
      </c>
      <c r="O93" s="149" t="str">
        <f aca="false">IF(OR(N93="",K93="",K93=0),"",N93/K93)</f>
        <v/>
      </c>
      <c r="P93" s="144"/>
      <c r="Q93" s="147"/>
      <c r="R93" s="148" t="str">
        <f aca="false">IF(OR(P93="",Q93="",J93="",F93="",C93=""),"",IF(H93="Long",(Q93-J93)*100*F93,(J93-Q93)*100*F93))</f>
        <v/>
      </c>
      <c r="S93" s="145" t="str">
        <f aca="false">IF(C93="","",IF(P93="","Open",IF(R93&gt;=0,"Won","Lost")))</f>
        <v/>
      </c>
      <c r="T93" s="150"/>
    </row>
    <row r="94" customFormat="false" ht="15" hidden="false" customHeight="true" outlineLevel="0" collapsed="false">
      <c r="A94" s="143" t="str">
        <f aca="false">IF(C94="","",ROW()-29)</f>
        <v/>
      </c>
      <c r="B94" s="144"/>
      <c r="C94" s="145"/>
      <c r="D94" s="144"/>
      <c r="E94" s="143" t="str">
        <f aca="false">IF(OR(B94="",D94=""),"",D94-B94)</f>
        <v/>
      </c>
      <c r="F94" s="143"/>
      <c r="G94" s="145"/>
      <c r="H94" s="145"/>
      <c r="I94" s="146"/>
      <c r="J94" s="147"/>
      <c r="K94" s="148" t="str">
        <f aca="false">IF(OR(C94="",F94="",J94=""),"",J94*100*F94)</f>
        <v/>
      </c>
      <c r="L94" s="147"/>
      <c r="M94" s="148" t="str">
        <f aca="false">IF(OR(L94="",C94="",S94&lt;&gt;"Open"),"",L94*100*F94)</f>
        <v/>
      </c>
      <c r="N94" s="148" t="str">
        <f aca="false">IF(OR(M94="",K94="",S94&lt;&gt;"Open"),"",IF(H94="Long",M94-K94,K94-M94))</f>
        <v/>
      </c>
      <c r="O94" s="149" t="str">
        <f aca="false">IF(OR(N94="",K94="",K94=0),"",N94/K94)</f>
        <v/>
      </c>
      <c r="P94" s="144"/>
      <c r="Q94" s="147"/>
      <c r="R94" s="148" t="str">
        <f aca="false">IF(OR(P94="",Q94="",J94="",F94="",C94=""),"",IF(H94="Long",(Q94-J94)*100*F94,(J94-Q94)*100*F94))</f>
        <v/>
      </c>
      <c r="S94" s="145" t="str">
        <f aca="false">IF(C94="","",IF(P94="","Open",IF(R94&gt;=0,"Won","Lost")))</f>
        <v/>
      </c>
      <c r="T94" s="150"/>
    </row>
    <row r="95" customFormat="false" ht="15" hidden="false" customHeight="true" outlineLevel="0" collapsed="false">
      <c r="A95" s="143" t="str">
        <f aca="false">IF(C95="","",ROW()-29)</f>
        <v/>
      </c>
      <c r="B95" s="144"/>
      <c r="C95" s="145"/>
      <c r="D95" s="144"/>
      <c r="E95" s="143" t="str">
        <f aca="false">IF(OR(B95="",D95=""),"",D95-B95)</f>
        <v/>
      </c>
      <c r="F95" s="143"/>
      <c r="G95" s="145"/>
      <c r="H95" s="145"/>
      <c r="I95" s="146"/>
      <c r="J95" s="147"/>
      <c r="K95" s="148" t="str">
        <f aca="false">IF(OR(C95="",F95="",J95=""),"",J95*100*F95)</f>
        <v/>
      </c>
      <c r="L95" s="147"/>
      <c r="M95" s="148" t="str">
        <f aca="false">IF(OR(L95="",C95="",S95&lt;&gt;"Open"),"",L95*100*F95)</f>
        <v/>
      </c>
      <c r="N95" s="148" t="str">
        <f aca="false">IF(OR(M95="",K95="",S95&lt;&gt;"Open"),"",IF(H95="Long",M95-K95,K95-M95))</f>
        <v/>
      </c>
      <c r="O95" s="149" t="str">
        <f aca="false">IF(OR(N95="",K95="",K95=0),"",N95/K95)</f>
        <v/>
      </c>
      <c r="P95" s="144"/>
      <c r="Q95" s="147"/>
      <c r="R95" s="148" t="str">
        <f aca="false">IF(OR(P95="",Q95="",J95="",F95="",C95=""),"",IF(H95="Long",(Q95-J95)*100*F95,(J95-Q95)*100*F95))</f>
        <v/>
      </c>
      <c r="S95" s="145" t="str">
        <f aca="false">IF(C95="","",IF(P95="","Open",IF(R95&gt;=0,"Won","Lost")))</f>
        <v/>
      </c>
      <c r="T95" s="150"/>
    </row>
    <row r="96" customFormat="false" ht="15" hidden="false" customHeight="true" outlineLevel="0" collapsed="false">
      <c r="A96" s="143" t="str">
        <f aca="false">IF(C96="","",ROW()-29)</f>
        <v/>
      </c>
      <c r="B96" s="144"/>
      <c r="C96" s="145"/>
      <c r="D96" s="144"/>
      <c r="E96" s="143" t="str">
        <f aca="false">IF(OR(B96="",D96=""),"",D96-B96)</f>
        <v/>
      </c>
      <c r="F96" s="143"/>
      <c r="G96" s="145"/>
      <c r="H96" s="145"/>
      <c r="I96" s="146"/>
      <c r="J96" s="147"/>
      <c r="K96" s="148" t="str">
        <f aca="false">IF(OR(C96="",F96="",J96=""),"",J96*100*F96)</f>
        <v/>
      </c>
      <c r="L96" s="147"/>
      <c r="M96" s="148" t="str">
        <f aca="false">IF(OR(L96="",C96="",S96&lt;&gt;"Open"),"",L96*100*F96)</f>
        <v/>
      </c>
      <c r="N96" s="148" t="str">
        <f aca="false">IF(OR(M96="",K96="",S96&lt;&gt;"Open"),"",IF(H96="Long",M96-K96,K96-M96))</f>
        <v/>
      </c>
      <c r="O96" s="149" t="str">
        <f aca="false">IF(OR(N96="",K96="",K96=0),"",N96/K96)</f>
        <v/>
      </c>
      <c r="P96" s="144"/>
      <c r="Q96" s="147"/>
      <c r="R96" s="148" t="str">
        <f aca="false">IF(OR(P96="",Q96="",J96="",F96="",C96=""),"",IF(H96="Long",(Q96-J96)*100*F96,(J96-Q96)*100*F96))</f>
        <v/>
      </c>
      <c r="S96" s="145" t="str">
        <f aca="false">IF(C96="","",IF(P96="","Open",IF(R96&gt;=0,"Won","Lost")))</f>
        <v/>
      </c>
      <c r="T96" s="150"/>
    </row>
    <row r="97" customFormat="false" ht="15" hidden="false" customHeight="true" outlineLevel="0" collapsed="false">
      <c r="A97" s="143" t="str">
        <f aca="false">IF(C97="","",ROW()-29)</f>
        <v/>
      </c>
      <c r="B97" s="144"/>
      <c r="C97" s="145"/>
      <c r="D97" s="144"/>
      <c r="E97" s="143" t="str">
        <f aca="false">IF(OR(B97="",D97=""),"",D97-B97)</f>
        <v/>
      </c>
      <c r="F97" s="143"/>
      <c r="G97" s="145"/>
      <c r="H97" s="145"/>
      <c r="I97" s="146"/>
      <c r="J97" s="147"/>
      <c r="K97" s="148" t="str">
        <f aca="false">IF(OR(C97="",F97="",J97=""),"",J97*100*F97)</f>
        <v/>
      </c>
      <c r="L97" s="147"/>
      <c r="M97" s="148" t="str">
        <f aca="false">IF(OR(L97="",C97="",S97&lt;&gt;"Open"),"",L97*100*F97)</f>
        <v/>
      </c>
      <c r="N97" s="148" t="str">
        <f aca="false">IF(OR(M97="",K97="",S97&lt;&gt;"Open"),"",IF(H97="Long",M97-K97,K97-M97))</f>
        <v/>
      </c>
      <c r="O97" s="149" t="str">
        <f aca="false">IF(OR(N97="",K97="",K97=0),"",N97/K97)</f>
        <v/>
      </c>
      <c r="P97" s="144"/>
      <c r="Q97" s="147"/>
      <c r="R97" s="148" t="str">
        <f aca="false">IF(OR(P97="",Q97="",J97="",F97="",C97=""),"",IF(H97="Long",(Q97-J97)*100*F97,(J97-Q97)*100*F97))</f>
        <v/>
      </c>
      <c r="S97" s="145" t="str">
        <f aca="false">IF(C97="","",IF(P97="","Open",IF(R97&gt;=0,"Won","Lost")))</f>
        <v/>
      </c>
      <c r="T97" s="150"/>
    </row>
    <row r="98" customFormat="false" ht="15" hidden="false" customHeight="true" outlineLevel="0" collapsed="false">
      <c r="A98" s="143" t="str">
        <f aca="false">IF(C98="","",ROW()-29)</f>
        <v/>
      </c>
      <c r="B98" s="144"/>
      <c r="C98" s="145"/>
      <c r="D98" s="144"/>
      <c r="E98" s="143" t="str">
        <f aca="false">IF(OR(B98="",D98=""),"",D98-B98)</f>
        <v/>
      </c>
      <c r="F98" s="143"/>
      <c r="G98" s="145"/>
      <c r="H98" s="145"/>
      <c r="I98" s="146"/>
      <c r="J98" s="147"/>
      <c r="K98" s="148" t="str">
        <f aca="false">IF(OR(C98="",F98="",J98=""),"",J98*100*F98)</f>
        <v/>
      </c>
      <c r="L98" s="147"/>
      <c r="M98" s="148" t="str">
        <f aca="false">IF(OR(L98="",C98="",S98&lt;&gt;"Open"),"",L98*100*F98)</f>
        <v/>
      </c>
      <c r="N98" s="148" t="str">
        <f aca="false">IF(OR(M98="",K98="",S98&lt;&gt;"Open"),"",IF(H98="Long",M98-K98,K98-M98))</f>
        <v/>
      </c>
      <c r="O98" s="149" t="str">
        <f aca="false">IF(OR(N98="",K98="",K98=0),"",N98/K98)</f>
        <v/>
      </c>
      <c r="P98" s="144"/>
      <c r="Q98" s="147"/>
      <c r="R98" s="148" t="str">
        <f aca="false">IF(OR(P98="",Q98="",J98="",F98="",C98=""),"",IF(H98="Long",(Q98-J98)*100*F98,(J98-Q98)*100*F98))</f>
        <v/>
      </c>
      <c r="S98" s="145" t="str">
        <f aca="false">IF(C98="","",IF(P98="","Open",IF(R98&gt;=0,"Won","Lost")))</f>
        <v/>
      </c>
      <c r="T98" s="150"/>
    </row>
    <row r="99" customFormat="false" ht="15" hidden="false" customHeight="true" outlineLevel="0" collapsed="false">
      <c r="A99" s="143" t="str">
        <f aca="false">IF(C99="","",ROW()-29)</f>
        <v/>
      </c>
      <c r="B99" s="144"/>
      <c r="C99" s="145"/>
      <c r="D99" s="144"/>
      <c r="E99" s="143" t="str">
        <f aca="false">IF(OR(B99="",D99=""),"",D99-B99)</f>
        <v/>
      </c>
      <c r="F99" s="143"/>
      <c r="G99" s="145"/>
      <c r="H99" s="145"/>
      <c r="I99" s="146"/>
      <c r="J99" s="147"/>
      <c r="K99" s="148" t="str">
        <f aca="false">IF(OR(C99="",F99="",J99=""),"",J99*100*F99)</f>
        <v/>
      </c>
      <c r="L99" s="147"/>
      <c r="M99" s="148" t="str">
        <f aca="false">IF(OR(L99="",C99="",S99&lt;&gt;"Open"),"",L99*100*F99)</f>
        <v/>
      </c>
      <c r="N99" s="148" t="str">
        <f aca="false">IF(OR(M99="",K99="",S99&lt;&gt;"Open"),"",IF(H99="Long",M99-K99,K99-M99))</f>
        <v/>
      </c>
      <c r="O99" s="149" t="str">
        <f aca="false">IF(OR(N99="",K99="",K99=0),"",N99/K99)</f>
        <v/>
      </c>
      <c r="P99" s="144"/>
      <c r="Q99" s="147"/>
      <c r="R99" s="148" t="str">
        <f aca="false">IF(OR(P99="",Q99="",J99="",F99="",C99=""),"",IF(H99="Long",(Q99-J99)*100*F99,(J99-Q99)*100*F99))</f>
        <v/>
      </c>
      <c r="S99" s="145" t="str">
        <f aca="false">IF(C99="","",IF(P99="","Open",IF(R99&gt;=0,"Won","Lost")))</f>
        <v/>
      </c>
      <c r="T99" s="150"/>
    </row>
    <row r="100" customFormat="false" ht="15" hidden="false" customHeight="true" outlineLevel="0" collapsed="false">
      <c r="A100" s="143" t="str">
        <f aca="false">IF(C100="","",ROW()-29)</f>
        <v/>
      </c>
      <c r="B100" s="144"/>
      <c r="C100" s="145"/>
      <c r="D100" s="144"/>
      <c r="E100" s="143" t="str">
        <f aca="false">IF(OR(B100="",D100=""),"",D100-B100)</f>
        <v/>
      </c>
      <c r="F100" s="143"/>
      <c r="G100" s="145"/>
      <c r="H100" s="145"/>
      <c r="I100" s="146"/>
      <c r="J100" s="147"/>
      <c r="K100" s="148" t="str">
        <f aca="false">IF(OR(C100="",F100="",J100=""),"",J100*100*F100)</f>
        <v/>
      </c>
      <c r="L100" s="147"/>
      <c r="M100" s="148" t="str">
        <f aca="false">IF(OR(L100="",C100="",S100&lt;&gt;"Open"),"",L100*100*F100)</f>
        <v/>
      </c>
      <c r="N100" s="148" t="str">
        <f aca="false">IF(OR(M100="",K100="",S100&lt;&gt;"Open"),"",IF(H100="Long",M100-K100,K100-M100))</f>
        <v/>
      </c>
      <c r="O100" s="149" t="str">
        <f aca="false">IF(OR(N100="",K100="",K100=0),"",N100/K100)</f>
        <v/>
      </c>
      <c r="P100" s="144"/>
      <c r="Q100" s="147"/>
      <c r="R100" s="148" t="str">
        <f aca="false">IF(OR(P100="",Q100="",J100="",F100="",C100=""),"",IF(H100="Long",(Q100-J100)*100*F100,(J100-Q100)*100*F100))</f>
        <v/>
      </c>
      <c r="S100" s="145" t="str">
        <f aca="false">IF(C100="","",IF(P100="","Open",IF(R100&gt;=0,"Won","Lost")))</f>
        <v/>
      </c>
      <c r="T100" s="150"/>
    </row>
    <row r="101" customFormat="false" ht="15" hidden="false" customHeight="true" outlineLevel="0" collapsed="false">
      <c r="A101" s="143" t="str">
        <f aca="false">IF(C101="","",ROW()-29)</f>
        <v/>
      </c>
      <c r="B101" s="144"/>
      <c r="C101" s="145"/>
      <c r="D101" s="144"/>
      <c r="E101" s="143" t="str">
        <f aca="false">IF(OR(B101="",D101=""),"",D101-B101)</f>
        <v/>
      </c>
      <c r="F101" s="143"/>
      <c r="G101" s="145"/>
      <c r="H101" s="145"/>
      <c r="I101" s="146"/>
      <c r="J101" s="147"/>
      <c r="K101" s="148" t="str">
        <f aca="false">IF(OR(C101="",F101="",J101=""),"",J101*100*F101)</f>
        <v/>
      </c>
      <c r="L101" s="147"/>
      <c r="M101" s="148" t="str">
        <f aca="false">IF(OR(L101="",C101="",S101&lt;&gt;"Open"),"",L101*100*F101)</f>
        <v/>
      </c>
      <c r="N101" s="148" t="str">
        <f aca="false">IF(OR(M101="",K101="",S101&lt;&gt;"Open"),"",IF(H101="Long",M101-K101,K101-M101))</f>
        <v/>
      </c>
      <c r="O101" s="149" t="str">
        <f aca="false">IF(OR(N101="",K101="",K101=0),"",N101/K101)</f>
        <v/>
      </c>
      <c r="P101" s="144"/>
      <c r="Q101" s="147"/>
      <c r="R101" s="148" t="str">
        <f aca="false">IF(OR(P101="",Q101="",J101="",F101="",C101=""),"",IF(H101="Long",(Q101-J101)*100*F101,(J101-Q101)*100*F101))</f>
        <v/>
      </c>
      <c r="S101" s="145" t="str">
        <f aca="false">IF(C101="","",IF(P101="","Open",IF(R101&gt;=0,"Won","Lost")))</f>
        <v/>
      </c>
      <c r="T101" s="150"/>
    </row>
    <row r="102" customFormat="false" ht="15" hidden="false" customHeight="true" outlineLevel="0" collapsed="false">
      <c r="A102" s="143" t="str">
        <f aca="false">IF(C102="","",ROW()-29)</f>
        <v/>
      </c>
      <c r="B102" s="144"/>
      <c r="C102" s="145"/>
      <c r="D102" s="144"/>
      <c r="E102" s="143" t="str">
        <f aca="false">IF(OR(B102="",D102=""),"",D102-B102)</f>
        <v/>
      </c>
      <c r="F102" s="143"/>
      <c r="G102" s="145"/>
      <c r="H102" s="145"/>
      <c r="I102" s="146"/>
      <c r="J102" s="147"/>
      <c r="K102" s="148" t="str">
        <f aca="false">IF(OR(C102="",F102="",J102=""),"",J102*100*F102)</f>
        <v/>
      </c>
      <c r="L102" s="147"/>
      <c r="M102" s="148" t="str">
        <f aca="false">IF(OR(L102="",C102="",S102&lt;&gt;"Open"),"",L102*100*F102)</f>
        <v/>
      </c>
      <c r="N102" s="148" t="str">
        <f aca="false">IF(OR(M102="",K102="",S102&lt;&gt;"Open"),"",IF(H102="Long",M102-K102,K102-M102))</f>
        <v/>
      </c>
      <c r="O102" s="149" t="str">
        <f aca="false">IF(OR(N102="",K102="",K102=0),"",N102/K102)</f>
        <v/>
      </c>
      <c r="P102" s="144"/>
      <c r="Q102" s="147"/>
      <c r="R102" s="148" t="str">
        <f aca="false">IF(OR(P102="",Q102="",J102="",F102="",C102=""),"",IF(H102="Long",(Q102-J102)*100*F102,(J102-Q102)*100*F102))</f>
        <v/>
      </c>
      <c r="S102" s="145" t="str">
        <f aca="false">IF(C102="","",IF(P102="","Open",IF(R102&gt;=0,"Won","Lost")))</f>
        <v/>
      </c>
      <c r="T102" s="150"/>
    </row>
    <row r="103" customFormat="false" ht="15" hidden="false" customHeight="true" outlineLevel="0" collapsed="false">
      <c r="A103" s="143" t="str">
        <f aca="false">IF(C103="","",ROW()-29)</f>
        <v/>
      </c>
      <c r="B103" s="144"/>
      <c r="C103" s="145"/>
      <c r="D103" s="144"/>
      <c r="E103" s="143" t="str">
        <f aca="false">IF(OR(B103="",D103=""),"",D103-B103)</f>
        <v/>
      </c>
      <c r="F103" s="143"/>
      <c r="G103" s="145"/>
      <c r="H103" s="145"/>
      <c r="I103" s="146"/>
      <c r="J103" s="147"/>
      <c r="K103" s="148" t="str">
        <f aca="false">IF(OR(C103="",F103="",J103=""),"",J103*100*F103)</f>
        <v/>
      </c>
      <c r="L103" s="147"/>
      <c r="M103" s="148" t="str">
        <f aca="false">IF(OR(L103="",C103="",S103&lt;&gt;"Open"),"",L103*100*F103)</f>
        <v/>
      </c>
      <c r="N103" s="148" t="str">
        <f aca="false">IF(OR(M103="",K103="",S103&lt;&gt;"Open"),"",IF(H103="Long",M103-K103,K103-M103))</f>
        <v/>
      </c>
      <c r="O103" s="149" t="str">
        <f aca="false">IF(OR(N103="",K103="",K103=0),"",N103/K103)</f>
        <v/>
      </c>
      <c r="P103" s="144"/>
      <c r="Q103" s="147"/>
      <c r="R103" s="148" t="str">
        <f aca="false">IF(OR(P103="",Q103="",J103="",F103="",C103=""),"",IF(H103="Long",(Q103-J103)*100*F103,(J103-Q103)*100*F103))</f>
        <v/>
      </c>
      <c r="S103" s="145" t="str">
        <f aca="false">IF(C103="","",IF(P103="","Open",IF(R103&gt;=0,"Won","Lost")))</f>
        <v/>
      </c>
      <c r="T103" s="150"/>
    </row>
    <row r="104" customFormat="false" ht="15" hidden="false" customHeight="true" outlineLevel="0" collapsed="false">
      <c r="A104" s="143" t="str">
        <f aca="false">IF(C104="","",ROW()-29)</f>
        <v/>
      </c>
      <c r="B104" s="144"/>
      <c r="C104" s="145"/>
      <c r="D104" s="144"/>
      <c r="E104" s="143" t="str">
        <f aca="false">IF(OR(B104="",D104=""),"",D104-B104)</f>
        <v/>
      </c>
      <c r="F104" s="143"/>
      <c r="G104" s="145"/>
      <c r="H104" s="145"/>
      <c r="I104" s="146"/>
      <c r="J104" s="147"/>
      <c r="K104" s="148" t="str">
        <f aca="false">IF(OR(C104="",F104="",J104=""),"",J104*100*F104)</f>
        <v/>
      </c>
      <c r="L104" s="147"/>
      <c r="M104" s="148" t="str">
        <f aca="false">IF(OR(L104="",C104="",S104&lt;&gt;"Open"),"",L104*100*F104)</f>
        <v/>
      </c>
      <c r="N104" s="148" t="str">
        <f aca="false">IF(OR(M104="",K104="",S104&lt;&gt;"Open"),"",IF(H104="Long",M104-K104,K104-M104))</f>
        <v/>
      </c>
      <c r="O104" s="149" t="str">
        <f aca="false">IF(OR(N104="",K104="",K104=0),"",N104/K104)</f>
        <v/>
      </c>
      <c r="P104" s="144"/>
      <c r="Q104" s="147"/>
      <c r="R104" s="148" t="str">
        <f aca="false">IF(OR(P104="",Q104="",J104="",F104="",C104=""),"",IF(H104="Long",(Q104-J104)*100*F104,(J104-Q104)*100*F104))</f>
        <v/>
      </c>
      <c r="S104" s="145" t="str">
        <f aca="false">IF(C104="","",IF(P104="","Open",IF(R104&gt;=0,"Won","Lost")))</f>
        <v/>
      </c>
      <c r="T104" s="150"/>
    </row>
    <row r="105" customFormat="false" ht="15" hidden="false" customHeight="true" outlineLevel="0" collapsed="false">
      <c r="A105" s="143" t="str">
        <f aca="false">IF(C105="","",ROW()-29)</f>
        <v/>
      </c>
      <c r="B105" s="144"/>
      <c r="C105" s="145"/>
      <c r="D105" s="144"/>
      <c r="E105" s="143" t="str">
        <f aca="false">IF(OR(B105="",D105=""),"",D105-B105)</f>
        <v/>
      </c>
      <c r="F105" s="143"/>
      <c r="G105" s="145"/>
      <c r="H105" s="145"/>
      <c r="I105" s="146"/>
      <c r="J105" s="147"/>
      <c r="K105" s="148" t="str">
        <f aca="false">IF(OR(C105="",F105="",J105=""),"",J105*100*F105)</f>
        <v/>
      </c>
      <c r="L105" s="147"/>
      <c r="M105" s="148" t="str">
        <f aca="false">IF(OR(L105="",C105="",S105&lt;&gt;"Open"),"",L105*100*F105)</f>
        <v/>
      </c>
      <c r="N105" s="148" t="str">
        <f aca="false">IF(OR(M105="",K105="",S105&lt;&gt;"Open"),"",IF(H105="Long",M105-K105,K105-M105))</f>
        <v/>
      </c>
      <c r="O105" s="149" t="str">
        <f aca="false">IF(OR(N105="",K105="",K105=0),"",N105/K105)</f>
        <v/>
      </c>
      <c r="P105" s="144"/>
      <c r="Q105" s="147"/>
      <c r="R105" s="148" t="str">
        <f aca="false">IF(OR(P105="",Q105="",J105="",F105="",C105=""),"",IF(H105="Long",(Q105-J105)*100*F105,(J105-Q105)*100*F105))</f>
        <v/>
      </c>
      <c r="S105" s="145" t="str">
        <f aca="false">IF(C105="","",IF(P105="","Open",IF(R105&gt;=0,"Won","Lost")))</f>
        <v/>
      </c>
      <c r="T105" s="150"/>
    </row>
    <row r="106" customFormat="false" ht="15" hidden="false" customHeight="true" outlineLevel="0" collapsed="false">
      <c r="A106" s="143" t="str">
        <f aca="false">IF(C106="","",ROW()-29)</f>
        <v/>
      </c>
      <c r="B106" s="144"/>
      <c r="C106" s="145"/>
      <c r="D106" s="144"/>
      <c r="E106" s="143" t="str">
        <f aca="false">IF(OR(B106="",D106=""),"",D106-B106)</f>
        <v/>
      </c>
      <c r="F106" s="143"/>
      <c r="G106" s="145"/>
      <c r="H106" s="145"/>
      <c r="I106" s="146"/>
      <c r="J106" s="147"/>
      <c r="K106" s="148" t="str">
        <f aca="false">IF(OR(C106="",F106="",J106=""),"",J106*100*F106)</f>
        <v/>
      </c>
      <c r="L106" s="147"/>
      <c r="M106" s="148" t="str">
        <f aca="false">IF(OR(L106="",C106="",S106&lt;&gt;"Open"),"",L106*100*F106)</f>
        <v/>
      </c>
      <c r="N106" s="148" t="str">
        <f aca="false">IF(OR(M106="",K106="",S106&lt;&gt;"Open"),"",IF(H106="Long",M106-K106,K106-M106))</f>
        <v/>
      </c>
      <c r="O106" s="149" t="str">
        <f aca="false">IF(OR(N106="",K106="",K106=0),"",N106/K106)</f>
        <v/>
      </c>
      <c r="P106" s="144"/>
      <c r="Q106" s="147"/>
      <c r="R106" s="148" t="str">
        <f aca="false">IF(OR(P106="",Q106="",J106="",F106="",C106=""),"",IF(H106="Long",(Q106-J106)*100*F106,(J106-Q106)*100*F106))</f>
        <v/>
      </c>
      <c r="S106" s="145" t="str">
        <f aca="false">IF(C106="","",IF(P106="","Open",IF(R106&gt;=0,"Won","Lost")))</f>
        <v/>
      </c>
      <c r="T106" s="150"/>
    </row>
    <row r="107" customFormat="false" ht="15" hidden="false" customHeight="true" outlineLevel="0" collapsed="false">
      <c r="A107" s="143" t="str">
        <f aca="false">IF(C107="","",ROW()-29)</f>
        <v/>
      </c>
      <c r="B107" s="144"/>
      <c r="C107" s="145"/>
      <c r="D107" s="144"/>
      <c r="E107" s="143" t="str">
        <f aca="false">IF(OR(B107="",D107=""),"",D107-B107)</f>
        <v/>
      </c>
      <c r="F107" s="143"/>
      <c r="G107" s="145"/>
      <c r="H107" s="145"/>
      <c r="I107" s="146"/>
      <c r="J107" s="147"/>
      <c r="K107" s="148" t="str">
        <f aca="false">IF(OR(C107="",F107="",J107=""),"",J107*100*F107)</f>
        <v/>
      </c>
      <c r="L107" s="147"/>
      <c r="M107" s="148" t="str">
        <f aca="false">IF(OR(L107="",C107="",S107&lt;&gt;"Open"),"",L107*100*F107)</f>
        <v/>
      </c>
      <c r="N107" s="148" t="str">
        <f aca="false">IF(OR(M107="",K107="",S107&lt;&gt;"Open"),"",IF(H107="Long",M107-K107,K107-M107))</f>
        <v/>
      </c>
      <c r="O107" s="149" t="str">
        <f aca="false">IF(OR(N107="",K107="",K107=0),"",N107/K107)</f>
        <v/>
      </c>
      <c r="P107" s="144"/>
      <c r="Q107" s="147"/>
      <c r="R107" s="148" t="str">
        <f aca="false">IF(OR(P107="",Q107="",J107="",F107="",C107=""),"",IF(H107="Long",(Q107-J107)*100*F107,(J107-Q107)*100*F107))</f>
        <v/>
      </c>
      <c r="S107" s="145" t="str">
        <f aca="false">IF(C107="","",IF(P107="","Open",IF(R107&gt;=0,"Won","Lost")))</f>
        <v/>
      </c>
      <c r="T107" s="150"/>
    </row>
    <row r="108" customFormat="false" ht="15" hidden="false" customHeight="true" outlineLevel="0" collapsed="false">
      <c r="A108" s="143" t="str">
        <f aca="false">IF(C108="","",ROW()-29)</f>
        <v/>
      </c>
      <c r="B108" s="144"/>
      <c r="C108" s="145"/>
      <c r="D108" s="144"/>
      <c r="E108" s="143" t="str">
        <f aca="false">IF(OR(B108="",D108=""),"",D108-B108)</f>
        <v/>
      </c>
      <c r="F108" s="143"/>
      <c r="G108" s="145"/>
      <c r="H108" s="145"/>
      <c r="I108" s="146"/>
      <c r="J108" s="147"/>
      <c r="K108" s="148" t="str">
        <f aca="false">IF(OR(C108="",F108="",J108=""),"",J108*100*F108)</f>
        <v/>
      </c>
      <c r="L108" s="147"/>
      <c r="M108" s="148" t="str">
        <f aca="false">IF(OR(L108="",C108="",S108&lt;&gt;"Open"),"",L108*100*F108)</f>
        <v/>
      </c>
      <c r="N108" s="148" t="str">
        <f aca="false">IF(OR(M108="",K108="",S108&lt;&gt;"Open"),"",IF(H108="Long",M108-K108,K108-M108))</f>
        <v/>
      </c>
      <c r="O108" s="149" t="str">
        <f aca="false">IF(OR(N108="",K108="",K108=0),"",N108/K108)</f>
        <v/>
      </c>
      <c r="P108" s="144"/>
      <c r="Q108" s="147"/>
      <c r="R108" s="148" t="str">
        <f aca="false">IF(OR(P108="",Q108="",J108="",F108="",C108=""),"",IF(H108="Long",(Q108-J108)*100*F108,(J108-Q108)*100*F108))</f>
        <v/>
      </c>
      <c r="S108" s="145" t="str">
        <f aca="false">IF(C108="","",IF(P108="","Open",IF(R108&gt;=0,"Won","Lost")))</f>
        <v/>
      </c>
      <c r="T108" s="150"/>
    </row>
    <row r="109" customFormat="false" ht="15" hidden="false" customHeight="true" outlineLevel="0" collapsed="false">
      <c r="A109" s="143" t="str">
        <f aca="false">IF(C109="","",ROW()-29)</f>
        <v/>
      </c>
      <c r="B109" s="144"/>
      <c r="C109" s="145"/>
      <c r="D109" s="144"/>
      <c r="E109" s="143" t="str">
        <f aca="false">IF(OR(B109="",D109=""),"",D109-B109)</f>
        <v/>
      </c>
      <c r="F109" s="143"/>
      <c r="G109" s="145"/>
      <c r="H109" s="145"/>
      <c r="I109" s="146"/>
      <c r="J109" s="147"/>
      <c r="K109" s="148" t="str">
        <f aca="false">IF(OR(C109="",F109="",J109=""),"",J109*100*F109)</f>
        <v/>
      </c>
      <c r="L109" s="147"/>
      <c r="M109" s="148" t="str">
        <f aca="false">IF(OR(L109="",C109="",S109&lt;&gt;"Open"),"",L109*100*F109)</f>
        <v/>
      </c>
      <c r="N109" s="148" t="str">
        <f aca="false">IF(OR(M109="",K109="",S109&lt;&gt;"Open"),"",IF(H109="Long",M109-K109,K109-M109))</f>
        <v/>
      </c>
      <c r="O109" s="149" t="str">
        <f aca="false">IF(OR(N109="",K109="",K109=0),"",N109/K109)</f>
        <v/>
      </c>
      <c r="P109" s="144"/>
      <c r="Q109" s="147"/>
      <c r="R109" s="148" t="str">
        <f aca="false">IF(OR(P109="",Q109="",J109="",F109="",C109=""),"",IF(H109="Long",(Q109-J109)*100*F109,(J109-Q109)*100*F109))</f>
        <v/>
      </c>
      <c r="S109" s="145" t="str">
        <f aca="false">IF(C109="","",IF(P109="","Open",IF(R109&gt;=0,"Won","Lost")))</f>
        <v/>
      </c>
      <c r="T109" s="150"/>
    </row>
    <row r="110" customFormat="false" ht="15" hidden="false" customHeight="true" outlineLevel="0" collapsed="false">
      <c r="A110" s="143" t="str">
        <f aca="false">IF(C110="","",ROW()-29)</f>
        <v/>
      </c>
      <c r="B110" s="144"/>
      <c r="C110" s="145"/>
      <c r="D110" s="144"/>
      <c r="E110" s="143" t="str">
        <f aca="false">IF(OR(B110="",D110=""),"",D110-B110)</f>
        <v/>
      </c>
      <c r="F110" s="143"/>
      <c r="G110" s="145"/>
      <c r="H110" s="145"/>
      <c r="I110" s="146"/>
      <c r="J110" s="147"/>
      <c r="K110" s="148" t="str">
        <f aca="false">IF(OR(C110="",F110="",J110=""),"",J110*100*F110)</f>
        <v/>
      </c>
      <c r="L110" s="147"/>
      <c r="M110" s="148" t="str">
        <f aca="false">IF(OR(L110="",C110="",S110&lt;&gt;"Open"),"",L110*100*F110)</f>
        <v/>
      </c>
      <c r="N110" s="148" t="str">
        <f aca="false">IF(OR(M110="",K110="",S110&lt;&gt;"Open"),"",IF(H110="Long",M110-K110,K110-M110))</f>
        <v/>
      </c>
      <c r="O110" s="149" t="str">
        <f aca="false">IF(OR(N110="",K110="",K110=0),"",N110/K110)</f>
        <v/>
      </c>
      <c r="P110" s="144"/>
      <c r="Q110" s="147"/>
      <c r="R110" s="148" t="str">
        <f aca="false">IF(OR(P110="",Q110="",J110="",F110="",C110=""),"",IF(H110="Long",(Q110-J110)*100*F110,(J110-Q110)*100*F110))</f>
        <v/>
      </c>
      <c r="S110" s="145" t="str">
        <f aca="false">IF(C110="","",IF(P110="","Open",IF(R110&gt;=0,"Won","Lost")))</f>
        <v/>
      </c>
      <c r="T110" s="150"/>
    </row>
    <row r="111" customFormat="false" ht="15" hidden="false" customHeight="true" outlineLevel="0" collapsed="false">
      <c r="A111" s="143" t="str">
        <f aca="false">IF(C111="","",ROW()-29)</f>
        <v/>
      </c>
      <c r="B111" s="144"/>
      <c r="C111" s="145"/>
      <c r="D111" s="144"/>
      <c r="E111" s="143" t="str">
        <f aca="false">IF(OR(B111="",D111=""),"",D111-B111)</f>
        <v/>
      </c>
      <c r="F111" s="143"/>
      <c r="G111" s="145"/>
      <c r="H111" s="145"/>
      <c r="I111" s="146"/>
      <c r="J111" s="147"/>
      <c r="K111" s="148" t="str">
        <f aca="false">IF(OR(C111="",F111="",J111=""),"",J111*100*F111)</f>
        <v/>
      </c>
      <c r="L111" s="147"/>
      <c r="M111" s="148" t="str">
        <f aca="false">IF(OR(L111="",C111="",S111&lt;&gt;"Open"),"",L111*100*F111)</f>
        <v/>
      </c>
      <c r="N111" s="148" t="str">
        <f aca="false">IF(OR(M111="",K111="",S111&lt;&gt;"Open"),"",IF(H111="Long",M111-K111,K111-M111))</f>
        <v/>
      </c>
      <c r="O111" s="149" t="str">
        <f aca="false">IF(OR(N111="",K111="",K111=0),"",N111/K111)</f>
        <v/>
      </c>
      <c r="P111" s="144"/>
      <c r="Q111" s="147"/>
      <c r="R111" s="148" t="str">
        <f aca="false">IF(OR(P111="",Q111="",J111="",F111="",C111=""),"",IF(H111="Long",(Q111-J111)*100*F111,(J111-Q111)*100*F111))</f>
        <v/>
      </c>
      <c r="S111" s="145" t="str">
        <f aca="false">IF(C111="","",IF(P111="","Open",IF(R111&gt;=0,"Won","Lost")))</f>
        <v/>
      </c>
      <c r="T111" s="150"/>
    </row>
    <row r="112" customFormat="false" ht="15" hidden="false" customHeight="true" outlineLevel="0" collapsed="false">
      <c r="A112" s="143" t="str">
        <f aca="false">IF(C112="","",ROW()-29)</f>
        <v/>
      </c>
      <c r="B112" s="144"/>
      <c r="C112" s="145"/>
      <c r="D112" s="144"/>
      <c r="E112" s="143" t="str">
        <f aca="false">IF(OR(B112="",D112=""),"",D112-B112)</f>
        <v/>
      </c>
      <c r="F112" s="143"/>
      <c r="G112" s="145"/>
      <c r="H112" s="145"/>
      <c r="I112" s="146"/>
      <c r="J112" s="147"/>
      <c r="K112" s="148" t="str">
        <f aca="false">IF(OR(C112="",F112="",J112=""),"",J112*100*F112)</f>
        <v/>
      </c>
      <c r="L112" s="147"/>
      <c r="M112" s="148" t="str">
        <f aca="false">IF(OR(L112="",C112="",S112&lt;&gt;"Open"),"",L112*100*F112)</f>
        <v/>
      </c>
      <c r="N112" s="148" t="str">
        <f aca="false">IF(OR(M112="",K112="",S112&lt;&gt;"Open"),"",IF(H112="Long",M112-K112,K112-M112))</f>
        <v/>
      </c>
      <c r="O112" s="149" t="str">
        <f aca="false">IF(OR(N112="",K112="",K112=0),"",N112/K112)</f>
        <v/>
      </c>
      <c r="P112" s="144"/>
      <c r="Q112" s="147"/>
      <c r="R112" s="148" t="str">
        <f aca="false">IF(OR(P112="",Q112="",J112="",F112="",C112=""),"",IF(H112="Long",(Q112-J112)*100*F112,(J112-Q112)*100*F112))</f>
        <v/>
      </c>
      <c r="S112" s="145" t="str">
        <f aca="false">IF(C112="","",IF(P112="","Open",IF(R112&gt;=0,"Won","Lost")))</f>
        <v/>
      </c>
      <c r="T112" s="150"/>
    </row>
    <row r="113" customFormat="false" ht="15" hidden="false" customHeight="true" outlineLevel="0" collapsed="false">
      <c r="A113" s="143" t="str">
        <f aca="false">IF(C113="","",ROW()-29)</f>
        <v/>
      </c>
      <c r="B113" s="144"/>
      <c r="C113" s="145"/>
      <c r="D113" s="144"/>
      <c r="E113" s="143" t="str">
        <f aca="false">IF(OR(B113="",D113=""),"",D113-B113)</f>
        <v/>
      </c>
      <c r="F113" s="143"/>
      <c r="G113" s="145"/>
      <c r="H113" s="145"/>
      <c r="I113" s="146"/>
      <c r="J113" s="147"/>
      <c r="K113" s="148" t="str">
        <f aca="false">IF(OR(C113="",F113="",J113=""),"",J113*100*F113)</f>
        <v/>
      </c>
      <c r="L113" s="147"/>
      <c r="M113" s="148" t="str">
        <f aca="false">IF(OR(L113="",C113="",S113&lt;&gt;"Open"),"",L113*100*F113)</f>
        <v/>
      </c>
      <c r="N113" s="148" t="str">
        <f aca="false">IF(OR(M113="",K113="",S113&lt;&gt;"Open"),"",IF(H113="Long",M113-K113,K113-M113))</f>
        <v/>
      </c>
      <c r="O113" s="149" t="str">
        <f aca="false">IF(OR(N113="",K113="",K113=0),"",N113/K113)</f>
        <v/>
      </c>
      <c r="P113" s="144"/>
      <c r="Q113" s="147"/>
      <c r="R113" s="148" t="str">
        <f aca="false">IF(OR(P113="",Q113="",J113="",F113="",C113=""),"",IF(H113="Long",(Q113-J113)*100*F113,(J113-Q113)*100*F113))</f>
        <v/>
      </c>
      <c r="S113" s="145" t="str">
        <f aca="false">IF(C113="","",IF(P113="","Open",IF(R113&gt;=0,"Won","Lost")))</f>
        <v/>
      </c>
      <c r="T113" s="150"/>
    </row>
    <row r="114" customFormat="false" ht="15" hidden="false" customHeight="true" outlineLevel="0" collapsed="false">
      <c r="A114" s="143" t="str">
        <f aca="false">IF(C114="","",ROW()-29)</f>
        <v/>
      </c>
      <c r="B114" s="144"/>
      <c r="C114" s="145"/>
      <c r="D114" s="144"/>
      <c r="E114" s="143" t="str">
        <f aca="false">IF(OR(B114="",D114=""),"",D114-B114)</f>
        <v/>
      </c>
      <c r="F114" s="143"/>
      <c r="G114" s="145"/>
      <c r="H114" s="145"/>
      <c r="I114" s="146"/>
      <c r="J114" s="147"/>
      <c r="K114" s="148" t="str">
        <f aca="false">IF(OR(C114="",F114="",J114=""),"",J114*100*F114)</f>
        <v/>
      </c>
      <c r="L114" s="147"/>
      <c r="M114" s="148" t="str">
        <f aca="false">IF(OR(L114="",C114="",S114&lt;&gt;"Open"),"",L114*100*F114)</f>
        <v/>
      </c>
      <c r="N114" s="148" t="str">
        <f aca="false">IF(OR(M114="",K114="",S114&lt;&gt;"Open"),"",IF(H114="Long",M114-K114,K114-M114))</f>
        <v/>
      </c>
      <c r="O114" s="149" t="str">
        <f aca="false">IF(OR(N114="",K114="",K114=0),"",N114/K114)</f>
        <v/>
      </c>
      <c r="P114" s="144"/>
      <c r="Q114" s="147"/>
      <c r="R114" s="148" t="str">
        <f aca="false">IF(OR(P114="",Q114="",J114="",F114="",C114=""),"",IF(H114="Long",(Q114-J114)*100*F114,(J114-Q114)*100*F114))</f>
        <v/>
      </c>
      <c r="S114" s="145" t="str">
        <f aca="false">IF(C114="","",IF(P114="","Open",IF(R114&gt;=0,"Won","Lost")))</f>
        <v/>
      </c>
      <c r="T114" s="150"/>
    </row>
    <row r="115" customFormat="false" ht="15" hidden="false" customHeight="true" outlineLevel="0" collapsed="false">
      <c r="A115" s="143" t="str">
        <f aca="false">IF(C115="","",ROW()-29)</f>
        <v/>
      </c>
      <c r="B115" s="144"/>
      <c r="C115" s="145"/>
      <c r="D115" s="144"/>
      <c r="E115" s="143" t="str">
        <f aca="false">IF(OR(B115="",D115=""),"",D115-B115)</f>
        <v/>
      </c>
      <c r="F115" s="143"/>
      <c r="G115" s="145"/>
      <c r="H115" s="145"/>
      <c r="I115" s="146"/>
      <c r="J115" s="147"/>
      <c r="K115" s="148" t="str">
        <f aca="false">IF(OR(C115="",F115="",J115=""),"",J115*100*F115)</f>
        <v/>
      </c>
      <c r="L115" s="147"/>
      <c r="M115" s="148" t="str">
        <f aca="false">IF(OR(L115="",C115="",S115&lt;&gt;"Open"),"",L115*100*F115)</f>
        <v/>
      </c>
      <c r="N115" s="148" t="str">
        <f aca="false">IF(OR(M115="",K115="",S115&lt;&gt;"Open"),"",IF(H115="Long",M115-K115,K115-M115))</f>
        <v/>
      </c>
      <c r="O115" s="149" t="str">
        <f aca="false">IF(OR(N115="",K115="",K115=0),"",N115/K115)</f>
        <v/>
      </c>
      <c r="P115" s="144"/>
      <c r="Q115" s="147"/>
      <c r="R115" s="148" t="str">
        <f aca="false">IF(OR(P115="",Q115="",J115="",F115="",C115=""),"",IF(H115="Long",(Q115-J115)*100*F115,(J115-Q115)*100*F115))</f>
        <v/>
      </c>
      <c r="S115" s="145" t="str">
        <f aca="false">IF(C115="","",IF(P115="","Open",IF(R115&gt;=0,"Won","Lost")))</f>
        <v/>
      </c>
      <c r="T115" s="150"/>
    </row>
    <row r="116" customFormat="false" ht="15" hidden="false" customHeight="true" outlineLevel="0" collapsed="false">
      <c r="A116" s="143" t="str">
        <f aca="false">IF(C116="","",ROW()-29)</f>
        <v/>
      </c>
      <c r="B116" s="144"/>
      <c r="C116" s="145"/>
      <c r="D116" s="144"/>
      <c r="E116" s="143" t="str">
        <f aca="false">IF(OR(B116="",D116=""),"",D116-B116)</f>
        <v/>
      </c>
      <c r="F116" s="143"/>
      <c r="G116" s="145"/>
      <c r="H116" s="145"/>
      <c r="I116" s="146"/>
      <c r="J116" s="147"/>
      <c r="K116" s="148" t="str">
        <f aca="false">IF(OR(C116="",F116="",J116=""),"",J116*100*F116)</f>
        <v/>
      </c>
      <c r="L116" s="147"/>
      <c r="M116" s="148" t="str">
        <f aca="false">IF(OR(L116="",C116="",S116&lt;&gt;"Open"),"",L116*100*F116)</f>
        <v/>
      </c>
      <c r="N116" s="148" t="str">
        <f aca="false">IF(OR(M116="",K116="",S116&lt;&gt;"Open"),"",IF(H116="Long",M116-K116,K116-M116))</f>
        <v/>
      </c>
      <c r="O116" s="149" t="str">
        <f aca="false">IF(OR(N116="",K116="",K116=0),"",N116/K116)</f>
        <v/>
      </c>
      <c r="P116" s="144"/>
      <c r="Q116" s="147"/>
      <c r="R116" s="148" t="str">
        <f aca="false">IF(OR(P116="",Q116="",J116="",F116="",C116=""),"",IF(H116="Long",(Q116-J116)*100*F116,(J116-Q116)*100*F116))</f>
        <v/>
      </c>
      <c r="S116" s="145" t="str">
        <f aca="false">IF(C116="","",IF(P116="","Open",IF(R116&gt;=0,"Won","Lost")))</f>
        <v/>
      </c>
      <c r="T116" s="150"/>
    </row>
    <row r="117" customFormat="false" ht="15" hidden="false" customHeight="true" outlineLevel="0" collapsed="false">
      <c r="A117" s="143" t="str">
        <f aca="false">IF(C117="","",ROW()-29)</f>
        <v/>
      </c>
      <c r="B117" s="144"/>
      <c r="C117" s="145"/>
      <c r="D117" s="144"/>
      <c r="E117" s="143" t="str">
        <f aca="false">IF(OR(B117="",D117=""),"",D117-B117)</f>
        <v/>
      </c>
      <c r="F117" s="143"/>
      <c r="G117" s="145"/>
      <c r="H117" s="145"/>
      <c r="I117" s="146"/>
      <c r="J117" s="147"/>
      <c r="K117" s="148" t="str">
        <f aca="false">IF(OR(C117="",F117="",J117=""),"",J117*100*F117)</f>
        <v/>
      </c>
      <c r="L117" s="147"/>
      <c r="M117" s="148" t="str">
        <f aca="false">IF(OR(L117="",C117="",S117&lt;&gt;"Open"),"",L117*100*F117)</f>
        <v/>
      </c>
      <c r="N117" s="148" t="str">
        <f aca="false">IF(OR(M117="",K117="",S117&lt;&gt;"Open"),"",IF(H117="Long",M117-K117,K117-M117))</f>
        <v/>
      </c>
      <c r="O117" s="149" t="str">
        <f aca="false">IF(OR(N117="",K117="",K117=0),"",N117/K117)</f>
        <v/>
      </c>
      <c r="P117" s="144"/>
      <c r="Q117" s="147"/>
      <c r="R117" s="148" t="str">
        <f aca="false">IF(OR(P117="",Q117="",J117="",F117="",C117=""),"",IF(H117="Long",(Q117-J117)*100*F117,(J117-Q117)*100*F117))</f>
        <v/>
      </c>
      <c r="S117" s="145" t="str">
        <f aca="false">IF(C117="","",IF(P117="","Open",IF(R117&gt;=0,"Won","Lost")))</f>
        <v/>
      </c>
      <c r="T117" s="150"/>
    </row>
    <row r="118" customFormat="false" ht="15" hidden="false" customHeight="true" outlineLevel="0" collapsed="false">
      <c r="A118" s="143" t="str">
        <f aca="false">IF(C118="","",ROW()-29)</f>
        <v/>
      </c>
      <c r="B118" s="144"/>
      <c r="C118" s="145"/>
      <c r="D118" s="144"/>
      <c r="E118" s="143" t="str">
        <f aca="false">IF(OR(B118="",D118=""),"",D118-B118)</f>
        <v/>
      </c>
      <c r="F118" s="143"/>
      <c r="G118" s="145"/>
      <c r="H118" s="145"/>
      <c r="I118" s="146"/>
      <c r="J118" s="147"/>
      <c r="K118" s="148" t="str">
        <f aca="false">IF(OR(C118="",F118="",J118=""),"",J118*100*F118)</f>
        <v/>
      </c>
      <c r="L118" s="147"/>
      <c r="M118" s="148" t="str">
        <f aca="false">IF(OR(L118="",C118="",S118&lt;&gt;"Open"),"",L118*100*F118)</f>
        <v/>
      </c>
      <c r="N118" s="148" t="str">
        <f aca="false">IF(OR(M118="",K118="",S118&lt;&gt;"Open"),"",IF(H118="Long",M118-K118,K118-M118))</f>
        <v/>
      </c>
      <c r="O118" s="149" t="str">
        <f aca="false">IF(OR(N118="",K118="",K118=0),"",N118/K118)</f>
        <v/>
      </c>
      <c r="P118" s="144"/>
      <c r="Q118" s="147"/>
      <c r="R118" s="148" t="str">
        <f aca="false">IF(OR(P118="",Q118="",J118="",F118="",C118=""),"",IF(H118="Long",(Q118-J118)*100*F118,(J118-Q118)*100*F118))</f>
        <v/>
      </c>
      <c r="S118" s="145" t="str">
        <f aca="false">IF(C118="","",IF(P118="","Open",IF(R118&gt;=0,"Won","Lost")))</f>
        <v/>
      </c>
      <c r="T118" s="150"/>
    </row>
    <row r="119" customFormat="false" ht="15" hidden="false" customHeight="true" outlineLevel="0" collapsed="false">
      <c r="A119" s="143" t="str">
        <f aca="false">IF(C119="","",ROW()-29)</f>
        <v/>
      </c>
      <c r="B119" s="144"/>
      <c r="C119" s="145"/>
      <c r="D119" s="144"/>
      <c r="E119" s="143" t="str">
        <f aca="false">IF(OR(B119="",D119=""),"",D119-B119)</f>
        <v/>
      </c>
      <c r="F119" s="143"/>
      <c r="G119" s="145"/>
      <c r="H119" s="145"/>
      <c r="I119" s="146"/>
      <c r="J119" s="147"/>
      <c r="K119" s="148" t="str">
        <f aca="false">IF(OR(C119="",F119="",J119=""),"",J119*100*F119)</f>
        <v/>
      </c>
      <c r="L119" s="147"/>
      <c r="M119" s="148" t="str">
        <f aca="false">IF(OR(L119="",C119="",S119&lt;&gt;"Open"),"",L119*100*F119)</f>
        <v/>
      </c>
      <c r="N119" s="148" t="str">
        <f aca="false">IF(OR(M119="",K119="",S119&lt;&gt;"Open"),"",IF(H119="Long",M119-K119,K119-M119))</f>
        <v/>
      </c>
      <c r="O119" s="149" t="str">
        <f aca="false">IF(OR(N119="",K119="",K119=0),"",N119/K119)</f>
        <v/>
      </c>
      <c r="P119" s="144"/>
      <c r="Q119" s="147"/>
      <c r="R119" s="148" t="str">
        <f aca="false">IF(OR(P119="",Q119="",J119="",F119="",C119=""),"",IF(H119="Long",(Q119-J119)*100*F119,(J119-Q119)*100*F119))</f>
        <v/>
      </c>
      <c r="S119" s="145" t="str">
        <f aca="false">IF(C119="","",IF(P119="","Open",IF(R119&gt;=0,"Won","Lost")))</f>
        <v/>
      </c>
      <c r="T119" s="150"/>
    </row>
    <row r="120" customFormat="false" ht="15" hidden="false" customHeight="true" outlineLevel="0" collapsed="false">
      <c r="A120" s="143" t="str">
        <f aca="false">IF(C120="","",ROW()-29)</f>
        <v/>
      </c>
      <c r="B120" s="144"/>
      <c r="C120" s="145"/>
      <c r="D120" s="144"/>
      <c r="E120" s="143" t="str">
        <f aca="false">IF(OR(B120="",D120=""),"",D120-B120)</f>
        <v/>
      </c>
      <c r="F120" s="143"/>
      <c r="G120" s="145"/>
      <c r="H120" s="145"/>
      <c r="I120" s="146"/>
      <c r="J120" s="147"/>
      <c r="K120" s="148" t="str">
        <f aca="false">IF(OR(C120="",F120="",J120=""),"",J120*100*F120)</f>
        <v/>
      </c>
      <c r="L120" s="147"/>
      <c r="M120" s="148" t="str">
        <f aca="false">IF(OR(L120="",C120="",S120&lt;&gt;"Open"),"",L120*100*F120)</f>
        <v/>
      </c>
      <c r="N120" s="148" t="str">
        <f aca="false">IF(OR(M120="",K120="",S120&lt;&gt;"Open"),"",IF(H120="Long",M120-K120,K120-M120))</f>
        <v/>
      </c>
      <c r="O120" s="149" t="str">
        <f aca="false">IF(OR(N120="",K120="",K120=0),"",N120/K120)</f>
        <v/>
      </c>
      <c r="P120" s="144"/>
      <c r="Q120" s="147"/>
      <c r="R120" s="148" t="str">
        <f aca="false">IF(OR(P120="",Q120="",J120="",F120="",C120=""),"",IF(H120="Long",(Q120-J120)*100*F120,(J120-Q120)*100*F120))</f>
        <v/>
      </c>
      <c r="S120" s="145" t="str">
        <f aca="false">IF(C120="","",IF(P120="","Open",IF(R120&gt;=0,"Won","Lost")))</f>
        <v/>
      </c>
      <c r="T120" s="150"/>
    </row>
    <row r="121" customFormat="false" ht="15" hidden="false" customHeight="true" outlineLevel="0" collapsed="false">
      <c r="A121" s="143" t="str">
        <f aca="false">IF(C121="","",ROW()-29)</f>
        <v/>
      </c>
      <c r="B121" s="144"/>
      <c r="C121" s="145"/>
      <c r="D121" s="144"/>
      <c r="E121" s="143" t="str">
        <f aca="false">IF(OR(B121="",D121=""),"",D121-B121)</f>
        <v/>
      </c>
      <c r="F121" s="143"/>
      <c r="G121" s="145"/>
      <c r="H121" s="145"/>
      <c r="I121" s="146"/>
      <c r="J121" s="147"/>
      <c r="K121" s="148" t="str">
        <f aca="false">IF(OR(C121="",F121="",J121=""),"",J121*100*F121)</f>
        <v/>
      </c>
      <c r="L121" s="147"/>
      <c r="M121" s="148" t="str">
        <f aca="false">IF(OR(L121="",C121="",S121&lt;&gt;"Open"),"",L121*100*F121)</f>
        <v/>
      </c>
      <c r="N121" s="148" t="str">
        <f aca="false">IF(OR(M121="",K121="",S121&lt;&gt;"Open"),"",IF(H121="Long",M121-K121,K121-M121))</f>
        <v/>
      </c>
      <c r="O121" s="149" t="str">
        <f aca="false">IF(OR(N121="",K121="",K121=0),"",N121/K121)</f>
        <v/>
      </c>
      <c r="P121" s="144"/>
      <c r="Q121" s="147"/>
      <c r="R121" s="148" t="str">
        <f aca="false">IF(OR(P121="",Q121="",J121="",F121="",C121=""),"",IF(H121="Long",(Q121-J121)*100*F121,(J121-Q121)*100*F121))</f>
        <v/>
      </c>
      <c r="S121" s="145" t="str">
        <f aca="false">IF(C121="","",IF(P121="","Open",IF(R121&gt;=0,"Won","Lost")))</f>
        <v/>
      </c>
      <c r="T121" s="150"/>
    </row>
    <row r="122" customFormat="false" ht="15" hidden="false" customHeight="true" outlineLevel="0" collapsed="false">
      <c r="A122" s="143" t="str">
        <f aca="false">IF(C122="","",ROW()-29)</f>
        <v/>
      </c>
      <c r="B122" s="144"/>
      <c r="C122" s="145"/>
      <c r="D122" s="144"/>
      <c r="E122" s="143" t="str">
        <f aca="false">IF(OR(B122="",D122=""),"",D122-B122)</f>
        <v/>
      </c>
      <c r="F122" s="143"/>
      <c r="G122" s="145"/>
      <c r="H122" s="145"/>
      <c r="I122" s="146"/>
      <c r="J122" s="147"/>
      <c r="K122" s="148" t="str">
        <f aca="false">IF(OR(C122="",F122="",J122=""),"",J122*100*F122)</f>
        <v/>
      </c>
      <c r="L122" s="147"/>
      <c r="M122" s="148" t="str">
        <f aca="false">IF(OR(L122="",C122="",S122&lt;&gt;"Open"),"",L122*100*F122)</f>
        <v/>
      </c>
      <c r="N122" s="148" t="str">
        <f aca="false">IF(OR(M122="",K122="",S122&lt;&gt;"Open"),"",IF(H122="Long",M122-K122,K122-M122))</f>
        <v/>
      </c>
      <c r="O122" s="149" t="str">
        <f aca="false">IF(OR(N122="",K122="",K122=0),"",N122/K122)</f>
        <v/>
      </c>
      <c r="P122" s="144"/>
      <c r="Q122" s="147"/>
      <c r="R122" s="148" t="str">
        <f aca="false">IF(OR(P122="",Q122="",J122="",F122="",C122=""),"",IF(H122="Long",(Q122-J122)*100*F122,(J122-Q122)*100*F122))</f>
        <v/>
      </c>
      <c r="S122" s="145" t="str">
        <f aca="false">IF(C122="","",IF(P122="","Open",IF(R122&gt;=0,"Won","Lost")))</f>
        <v/>
      </c>
      <c r="T122" s="150"/>
    </row>
    <row r="123" customFormat="false" ht="15" hidden="false" customHeight="true" outlineLevel="0" collapsed="false">
      <c r="A123" s="143" t="str">
        <f aca="false">IF(C123="","",ROW()-29)</f>
        <v/>
      </c>
      <c r="B123" s="144"/>
      <c r="C123" s="145"/>
      <c r="D123" s="144"/>
      <c r="E123" s="143" t="str">
        <f aca="false">IF(OR(B123="",D123=""),"",D123-B123)</f>
        <v/>
      </c>
      <c r="F123" s="143"/>
      <c r="G123" s="145"/>
      <c r="H123" s="145"/>
      <c r="I123" s="146"/>
      <c r="J123" s="147"/>
      <c r="K123" s="148" t="str">
        <f aca="false">IF(OR(C123="",F123="",J123=""),"",J123*100*F123)</f>
        <v/>
      </c>
      <c r="L123" s="147"/>
      <c r="M123" s="148" t="str">
        <f aca="false">IF(OR(L123="",C123="",S123&lt;&gt;"Open"),"",L123*100*F123)</f>
        <v/>
      </c>
      <c r="N123" s="148" t="str">
        <f aca="false">IF(OR(M123="",K123="",S123&lt;&gt;"Open"),"",IF(H123="Long",M123-K123,K123-M123))</f>
        <v/>
      </c>
      <c r="O123" s="149" t="str">
        <f aca="false">IF(OR(N123="",K123="",K123=0),"",N123/K123)</f>
        <v/>
      </c>
      <c r="P123" s="144"/>
      <c r="Q123" s="147"/>
      <c r="R123" s="148" t="str">
        <f aca="false">IF(OR(P123="",Q123="",J123="",F123="",C123=""),"",IF(H123="Long",(Q123-J123)*100*F123,(J123-Q123)*100*F123))</f>
        <v/>
      </c>
      <c r="S123" s="145" t="str">
        <f aca="false">IF(C123="","",IF(P123="","Open",IF(R123&gt;=0,"Won","Lost")))</f>
        <v/>
      </c>
      <c r="T123" s="150"/>
    </row>
    <row r="124" customFormat="false" ht="15" hidden="false" customHeight="true" outlineLevel="0" collapsed="false">
      <c r="A124" s="143" t="str">
        <f aca="false">IF(C124="","",ROW()-29)</f>
        <v/>
      </c>
      <c r="B124" s="144"/>
      <c r="C124" s="145"/>
      <c r="D124" s="144"/>
      <c r="E124" s="143" t="str">
        <f aca="false">IF(OR(B124="",D124=""),"",D124-B124)</f>
        <v/>
      </c>
      <c r="F124" s="143"/>
      <c r="G124" s="145"/>
      <c r="H124" s="145"/>
      <c r="I124" s="146"/>
      <c r="J124" s="147"/>
      <c r="K124" s="148" t="str">
        <f aca="false">IF(OR(C124="",F124="",J124=""),"",J124*100*F124)</f>
        <v/>
      </c>
      <c r="L124" s="147"/>
      <c r="M124" s="148" t="str">
        <f aca="false">IF(OR(L124="",C124="",S124&lt;&gt;"Open"),"",L124*100*F124)</f>
        <v/>
      </c>
      <c r="N124" s="148" t="str">
        <f aca="false">IF(OR(M124="",K124="",S124&lt;&gt;"Open"),"",IF(H124="Long",M124-K124,K124-M124))</f>
        <v/>
      </c>
      <c r="O124" s="149" t="str">
        <f aca="false">IF(OR(N124="",K124="",K124=0),"",N124/K124)</f>
        <v/>
      </c>
      <c r="P124" s="144"/>
      <c r="Q124" s="147"/>
      <c r="R124" s="148" t="str">
        <f aca="false">IF(OR(P124="",Q124="",J124="",F124="",C124=""),"",IF(H124="Long",(Q124-J124)*100*F124,(J124-Q124)*100*F124))</f>
        <v/>
      </c>
      <c r="S124" s="145" t="str">
        <f aca="false">IF(C124="","",IF(P124="","Open",IF(R124&gt;=0,"Won","Lost")))</f>
        <v/>
      </c>
      <c r="T124" s="150"/>
    </row>
    <row r="125" customFormat="false" ht="15" hidden="false" customHeight="true" outlineLevel="0" collapsed="false">
      <c r="A125" s="143" t="str">
        <f aca="false">IF(C125="","",ROW()-29)</f>
        <v/>
      </c>
      <c r="B125" s="144"/>
      <c r="C125" s="145"/>
      <c r="D125" s="144"/>
      <c r="E125" s="143" t="str">
        <f aca="false">IF(OR(B125="",D125=""),"",D125-B125)</f>
        <v/>
      </c>
      <c r="F125" s="143"/>
      <c r="G125" s="145"/>
      <c r="H125" s="145"/>
      <c r="I125" s="146"/>
      <c r="J125" s="147"/>
      <c r="K125" s="148" t="str">
        <f aca="false">IF(OR(C125="",F125="",J125=""),"",J125*100*F125)</f>
        <v/>
      </c>
      <c r="L125" s="147"/>
      <c r="M125" s="148" t="str">
        <f aca="false">IF(OR(L125="",C125="",S125&lt;&gt;"Open"),"",L125*100*F125)</f>
        <v/>
      </c>
      <c r="N125" s="148" t="str">
        <f aca="false">IF(OR(M125="",K125="",S125&lt;&gt;"Open"),"",IF(H125="Long",M125-K125,K125-M125))</f>
        <v/>
      </c>
      <c r="O125" s="149" t="str">
        <f aca="false">IF(OR(N125="",K125="",K125=0),"",N125/K125)</f>
        <v/>
      </c>
      <c r="P125" s="144"/>
      <c r="Q125" s="147"/>
      <c r="R125" s="148" t="str">
        <f aca="false">IF(OR(P125="",Q125="",J125="",F125="",C125=""),"",IF(H125="Long",(Q125-J125)*100*F125,(J125-Q125)*100*F125))</f>
        <v/>
      </c>
      <c r="S125" s="145" t="str">
        <f aca="false">IF(C125="","",IF(P125="","Open",IF(R125&gt;=0,"Won","Lost")))</f>
        <v/>
      </c>
      <c r="T125" s="150"/>
    </row>
    <row r="126" customFormat="false" ht="15" hidden="false" customHeight="true" outlineLevel="0" collapsed="false">
      <c r="A126" s="143" t="str">
        <f aca="false">IF(C126="","",ROW()-29)</f>
        <v/>
      </c>
      <c r="B126" s="144"/>
      <c r="C126" s="145"/>
      <c r="D126" s="144"/>
      <c r="E126" s="143" t="str">
        <f aca="false">IF(OR(B126="",D126=""),"",D126-B126)</f>
        <v/>
      </c>
      <c r="F126" s="143"/>
      <c r="G126" s="145"/>
      <c r="H126" s="145"/>
      <c r="I126" s="146"/>
      <c r="J126" s="147"/>
      <c r="K126" s="148" t="str">
        <f aca="false">IF(OR(C126="",F126="",J126=""),"",J126*100*F126)</f>
        <v/>
      </c>
      <c r="L126" s="147"/>
      <c r="M126" s="148" t="str">
        <f aca="false">IF(OR(L126="",C126="",S126&lt;&gt;"Open"),"",L126*100*F126)</f>
        <v/>
      </c>
      <c r="N126" s="148" t="str">
        <f aca="false">IF(OR(M126="",K126="",S126&lt;&gt;"Open"),"",IF(H126="Long",M126-K126,K126-M126))</f>
        <v/>
      </c>
      <c r="O126" s="149" t="str">
        <f aca="false">IF(OR(N126="",K126="",K126=0),"",N126/K126)</f>
        <v/>
      </c>
      <c r="P126" s="144"/>
      <c r="Q126" s="147"/>
      <c r="R126" s="148" t="str">
        <f aca="false">IF(OR(P126="",Q126="",J126="",F126="",C126=""),"",IF(H126="Long",(Q126-J126)*100*F126,(J126-Q126)*100*F126))</f>
        <v/>
      </c>
      <c r="S126" s="145" t="str">
        <f aca="false">IF(C126="","",IF(P126="","Open",IF(R126&gt;=0,"Won","Lost")))</f>
        <v/>
      </c>
      <c r="T126" s="150"/>
    </row>
    <row r="127" customFormat="false" ht="15" hidden="false" customHeight="true" outlineLevel="0" collapsed="false">
      <c r="A127" s="143" t="str">
        <f aca="false">IF(C127="","",ROW()-29)</f>
        <v/>
      </c>
      <c r="B127" s="144"/>
      <c r="C127" s="145"/>
      <c r="D127" s="144"/>
      <c r="E127" s="143" t="str">
        <f aca="false">IF(OR(B127="",D127=""),"",D127-B127)</f>
        <v/>
      </c>
      <c r="F127" s="143"/>
      <c r="G127" s="145"/>
      <c r="H127" s="145"/>
      <c r="I127" s="146"/>
      <c r="J127" s="147"/>
      <c r="K127" s="148" t="str">
        <f aca="false">IF(OR(C127="",F127="",J127=""),"",J127*100*F127)</f>
        <v/>
      </c>
      <c r="L127" s="147"/>
      <c r="M127" s="148" t="str">
        <f aca="false">IF(OR(L127="",C127="",S127&lt;&gt;"Open"),"",L127*100*F127)</f>
        <v/>
      </c>
      <c r="N127" s="148" t="str">
        <f aca="false">IF(OR(M127="",K127="",S127&lt;&gt;"Open"),"",IF(H127="Long",M127-K127,K127-M127))</f>
        <v/>
      </c>
      <c r="O127" s="149" t="str">
        <f aca="false">IF(OR(N127="",K127="",K127=0),"",N127/K127)</f>
        <v/>
      </c>
      <c r="P127" s="144"/>
      <c r="Q127" s="147"/>
      <c r="R127" s="148" t="str">
        <f aca="false">IF(OR(P127="",Q127="",J127="",F127="",C127=""),"",IF(H127="Long",(Q127-J127)*100*F127,(J127-Q127)*100*F127))</f>
        <v/>
      </c>
      <c r="S127" s="145" t="str">
        <f aca="false">IF(C127="","",IF(P127="","Open",IF(R127&gt;=0,"Won","Lost")))</f>
        <v/>
      </c>
      <c r="T127" s="150"/>
    </row>
    <row r="128" customFormat="false" ht="15" hidden="false" customHeight="true" outlineLevel="0" collapsed="false">
      <c r="A128" s="143" t="str">
        <f aca="false">IF(C128="","",ROW()-29)</f>
        <v/>
      </c>
      <c r="B128" s="144"/>
      <c r="C128" s="145"/>
      <c r="D128" s="144"/>
      <c r="E128" s="143" t="str">
        <f aca="false">IF(OR(B128="",D128=""),"",D128-B128)</f>
        <v/>
      </c>
      <c r="F128" s="143"/>
      <c r="G128" s="145"/>
      <c r="H128" s="145"/>
      <c r="I128" s="146"/>
      <c r="J128" s="147"/>
      <c r="K128" s="148" t="str">
        <f aca="false">IF(OR(C128="",F128="",J128=""),"",J128*100*F128)</f>
        <v/>
      </c>
      <c r="L128" s="147"/>
      <c r="M128" s="148" t="str">
        <f aca="false">IF(OR(L128="",C128="",S128&lt;&gt;"Open"),"",L128*100*F128)</f>
        <v/>
      </c>
      <c r="N128" s="148" t="str">
        <f aca="false">IF(OR(M128="",K128="",S128&lt;&gt;"Open"),"",IF(H128="Long",M128-K128,K128-M128))</f>
        <v/>
      </c>
      <c r="O128" s="149" t="str">
        <f aca="false">IF(OR(N128="",K128="",K128=0),"",N128/K128)</f>
        <v/>
      </c>
      <c r="P128" s="144"/>
      <c r="Q128" s="147"/>
      <c r="R128" s="148" t="str">
        <f aca="false">IF(OR(P128="",Q128="",J128="",F128="",C128=""),"",IF(H128="Long",(Q128-J128)*100*F128,(J128-Q128)*100*F128))</f>
        <v/>
      </c>
      <c r="S128" s="145" t="str">
        <f aca="false">IF(C128="","",IF(P128="","Open",IF(R128&gt;=0,"Won","Lost")))</f>
        <v/>
      </c>
      <c r="T128" s="150"/>
    </row>
    <row r="129" customFormat="false" ht="15" hidden="false" customHeight="true" outlineLevel="0" collapsed="false">
      <c r="A129" s="143" t="str">
        <f aca="false">IF(C129="","",ROW()-29)</f>
        <v/>
      </c>
      <c r="B129" s="144"/>
      <c r="C129" s="145"/>
      <c r="D129" s="144"/>
      <c r="E129" s="143" t="str">
        <f aca="false">IF(OR(B129="",D129=""),"",D129-B129)</f>
        <v/>
      </c>
      <c r="F129" s="143"/>
      <c r="G129" s="145"/>
      <c r="H129" s="145"/>
      <c r="I129" s="146"/>
      <c r="J129" s="147"/>
      <c r="K129" s="148" t="str">
        <f aca="false">IF(OR(C129="",F129="",J129=""),"",J129*100*F129)</f>
        <v/>
      </c>
      <c r="L129" s="147"/>
      <c r="M129" s="148" t="str">
        <f aca="false">IF(OR(L129="",C129="",S129&lt;&gt;"Open"),"",L129*100*F129)</f>
        <v/>
      </c>
      <c r="N129" s="148" t="str">
        <f aca="false">IF(OR(M129="",K129="",S129&lt;&gt;"Open"),"",IF(H129="Long",M129-K129,K129-M129))</f>
        <v/>
      </c>
      <c r="O129" s="149" t="str">
        <f aca="false">IF(OR(N129="",K129="",K129=0),"",N129/K129)</f>
        <v/>
      </c>
      <c r="P129" s="144"/>
      <c r="Q129" s="147"/>
      <c r="R129" s="148" t="str">
        <f aca="false">IF(OR(P129="",Q129="",J129="",F129="",C129=""),"",IF(H129="Long",(Q129-J129)*100*F129,(J129-Q129)*100*F129))</f>
        <v/>
      </c>
      <c r="S129" s="145" t="str">
        <f aca="false">IF(C129="","",IF(P129="","Open",IF(R129&gt;=0,"Won","Lost")))</f>
        <v/>
      </c>
      <c r="T129" s="150"/>
    </row>
    <row r="130" customFormat="false" ht="15" hidden="false" customHeight="true" outlineLevel="0" collapsed="false">
      <c r="A130" s="143" t="str">
        <f aca="false">IF(C130="","",ROW()-29)</f>
        <v/>
      </c>
      <c r="B130" s="144"/>
      <c r="C130" s="145"/>
      <c r="D130" s="144"/>
      <c r="E130" s="143" t="str">
        <f aca="false">IF(OR(B130="",D130=""),"",D130-B130)</f>
        <v/>
      </c>
      <c r="F130" s="143"/>
      <c r="G130" s="145"/>
      <c r="H130" s="145"/>
      <c r="I130" s="146"/>
      <c r="J130" s="147"/>
      <c r="K130" s="148" t="str">
        <f aca="false">IF(OR(C130="",F130="",J130=""),"",J130*100*F130)</f>
        <v/>
      </c>
      <c r="L130" s="147"/>
      <c r="M130" s="148" t="str">
        <f aca="false">IF(OR(L130="",C130="",S130&lt;&gt;"Open"),"",L130*100*F130)</f>
        <v/>
      </c>
      <c r="N130" s="148" t="str">
        <f aca="false">IF(OR(M130="",K130="",S130&lt;&gt;"Open"),"",IF(H130="Long",M130-K130,K130-M130))</f>
        <v/>
      </c>
      <c r="O130" s="149" t="str">
        <f aca="false">IF(OR(N130="",K130="",K130=0),"",N130/K130)</f>
        <v/>
      </c>
      <c r="P130" s="144"/>
      <c r="Q130" s="147"/>
      <c r="R130" s="148" t="str">
        <f aca="false">IF(OR(P130="",Q130="",J130="",F130="",C130=""),"",IF(H130="Long",(Q130-J130)*100*F130,(J130-Q130)*100*F130))</f>
        <v/>
      </c>
      <c r="S130" s="145" t="str">
        <f aca="false">IF(C130="","",IF(P130="","Open",IF(R130&gt;=0,"Won","Lost")))</f>
        <v/>
      </c>
      <c r="T130" s="150"/>
    </row>
    <row r="131" customFormat="false" ht="15" hidden="false" customHeight="true" outlineLevel="0" collapsed="false">
      <c r="A131" s="143" t="str">
        <f aca="false">IF(C131="","",ROW()-29)</f>
        <v/>
      </c>
      <c r="B131" s="144"/>
      <c r="C131" s="145"/>
      <c r="D131" s="144"/>
      <c r="E131" s="143" t="str">
        <f aca="false">IF(OR(B131="",D131=""),"",D131-B131)</f>
        <v/>
      </c>
      <c r="F131" s="143"/>
      <c r="G131" s="145"/>
      <c r="H131" s="145"/>
      <c r="I131" s="146"/>
      <c r="J131" s="147"/>
      <c r="K131" s="148" t="str">
        <f aca="false">IF(OR(C131="",F131="",J131=""),"",J131*100*F131)</f>
        <v/>
      </c>
      <c r="L131" s="147"/>
      <c r="M131" s="148" t="str">
        <f aca="false">IF(OR(L131="",C131="",S131&lt;&gt;"Open"),"",L131*100*F131)</f>
        <v/>
      </c>
      <c r="N131" s="148" t="str">
        <f aca="false">IF(OR(M131="",K131="",S131&lt;&gt;"Open"),"",IF(H131="Long",M131-K131,K131-M131))</f>
        <v/>
      </c>
      <c r="O131" s="149" t="str">
        <f aca="false">IF(OR(N131="",K131="",K131=0),"",N131/K131)</f>
        <v/>
      </c>
      <c r="P131" s="144"/>
      <c r="Q131" s="147"/>
      <c r="R131" s="148" t="str">
        <f aca="false">IF(OR(P131="",Q131="",J131="",F131="",C131=""),"",IF(H131="Long",(Q131-J131)*100*F131,(J131-Q131)*100*F131))</f>
        <v/>
      </c>
      <c r="S131" s="145" t="str">
        <f aca="false">IF(C131="","",IF(P131="","Open",IF(R131&gt;=0,"Won","Lost")))</f>
        <v/>
      </c>
      <c r="T131" s="150"/>
    </row>
    <row r="132" customFormat="false" ht="15" hidden="false" customHeight="true" outlineLevel="0" collapsed="false">
      <c r="A132" s="143" t="str">
        <f aca="false">IF(C132="","",ROW()-29)</f>
        <v/>
      </c>
      <c r="B132" s="144"/>
      <c r="C132" s="145"/>
      <c r="D132" s="144"/>
      <c r="E132" s="143" t="str">
        <f aca="false">IF(OR(B132="",D132=""),"",D132-B132)</f>
        <v/>
      </c>
      <c r="F132" s="143"/>
      <c r="G132" s="145"/>
      <c r="H132" s="145"/>
      <c r="I132" s="146"/>
      <c r="J132" s="147"/>
      <c r="K132" s="148" t="str">
        <f aca="false">IF(OR(C132="",F132="",J132=""),"",J132*100*F132)</f>
        <v/>
      </c>
      <c r="L132" s="147"/>
      <c r="M132" s="148" t="str">
        <f aca="false">IF(OR(L132="",C132="",S132&lt;&gt;"Open"),"",L132*100*F132)</f>
        <v/>
      </c>
      <c r="N132" s="148" t="str">
        <f aca="false">IF(OR(M132="",K132="",S132&lt;&gt;"Open"),"",IF(H132="Long",M132-K132,K132-M132))</f>
        <v/>
      </c>
      <c r="O132" s="149" t="str">
        <f aca="false">IF(OR(N132="",K132="",K132=0),"",N132/K132)</f>
        <v/>
      </c>
      <c r="P132" s="144"/>
      <c r="Q132" s="147"/>
      <c r="R132" s="148" t="str">
        <f aca="false">IF(OR(P132="",Q132="",J132="",F132="",C132=""),"",IF(H132="Long",(Q132-J132)*100*F132,(J132-Q132)*100*F132))</f>
        <v/>
      </c>
      <c r="S132" s="145" t="str">
        <f aca="false">IF(C132="","",IF(P132="","Open",IF(R132&gt;=0,"Won","Lost")))</f>
        <v/>
      </c>
      <c r="T132" s="150"/>
    </row>
    <row r="133" customFormat="false" ht="15" hidden="false" customHeight="true" outlineLevel="0" collapsed="false">
      <c r="A133" s="143" t="str">
        <f aca="false">IF(C133="","",ROW()-29)</f>
        <v/>
      </c>
      <c r="B133" s="144"/>
      <c r="C133" s="145"/>
      <c r="D133" s="144"/>
      <c r="E133" s="143" t="str">
        <f aca="false">IF(OR(B133="",D133=""),"",D133-B133)</f>
        <v/>
      </c>
      <c r="F133" s="143"/>
      <c r="G133" s="145"/>
      <c r="H133" s="145"/>
      <c r="I133" s="146"/>
      <c r="J133" s="147"/>
      <c r="K133" s="148" t="str">
        <f aca="false">IF(OR(C133="",F133="",J133=""),"",J133*100*F133)</f>
        <v/>
      </c>
      <c r="L133" s="147"/>
      <c r="M133" s="148" t="str">
        <f aca="false">IF(OR(L133="",C133="",S133&lt;&gt;"Open"),"",L133*100*F133)</f>
        <v/>
      </c>
      <c r="N133" s="148" t="str">
        <f aca="false">IF(OR(M133="",K133="",S133&lt;&gt;"Open"),"",IF(H133="Long",M133-K133,K133-M133))</f>
        <v/>
      </c>
      <c r="O133" s="149" t="str">
        <f aca="false">IF(OR(N133="",K133="",K133=0),"",N133/K133)</f>
        <v/>
      </c>
      <c r="P133" s="144"/>
      <c r="Q133" s="147"/>
      <c r="R133" s="148" t="str">
        <f aca="false">IF(OR(P133="",Q133="",J133="",F133="",C133=""),"",IF(H133="Long",(Q133-J133)*100*F133,(J133-Q133)*100*F133))</f>
        <v/>
      </c>
      <c r="S133" s="145" t="str">
        <f aca="false">IF(C133="","",IF(P133="","Open",IF(R133&gt;=0,"Won","Lost")))</f>
        <v/>
      </c>
      <c r="T133" s="150"/>
    </row>
    <row r="134" customFormat="false" ht="15" hidden="false" customHeight="true" outlineLevel="0" collapsed="false">
      <c r="A134" s="143" t="str">
        <f aca="false">IF(C134="","",ROW()-29)</f>
        <v/>
      </c>
      <c r="B134" s="144"/>
      <c r="C134" s="145"/>
      <c r="D134" s="144"/>
      <c r="E134" s="143" t="str">
        <f aca="false">IF(OR(B134="",D134=""),"",D134-B134)</f>
        <v/>
      </c>
      <c r="F134" s="143"/>
      <c r="G134" s="145"/>
      <c r="H134" s="145"/>
      <c r="I134" s="146"/>
      <c r="J134" s="147"/>
      <c r="K134" s="148" t="str">
        <f aca="false">IF(OR(C134="",F134="",J134=""),"",J134*100*F134)</f>
        <v/>
      </c>
      <c r="L134" s="147"/>
      <c r="M134" s="148" t="str">
        <f aca="false">IF(OR(L134="",C134="",S134&lt;&gt;"Open"),"",L134*100*F134)</f>
        <v/>
      </c>
      <c r="N134" s="148" t="str">
        <f aca="false">IF(OR(M134="",K134="",S134&lt;&gt;"Open"),"",IF(H134="Long",M134-K134,K134-M134))</f>
        <v/>
      </c>
      <c r="O134" s="149" t="str">
        <f aca="false">IF(OR(N134="",K134="",K134=0),"",N134/K134)</f>
        <v/>
      </c>
      <c r="P134" s="144"/>
      <c r="Q134" s="147"/>
      <c r="R134" s="148" t="str">
        <f aca="false">IF(OR(P134="",Q134="",J134="",F134="",C134=""),"",IF(H134="Long",(Q134-J134)*100*F134,(J134-Q134)*100*F134))</f>
        <v/>
      </c>
      <c r="S134" s="145" t="str">
        <f aca="false">IF(C134="","",IF(P134="","Open",IF(R134&gt;=0,"Won","Lost")))</f>
        <v/>
      </c>
      <c r="T134" s="150"/>
    </row>
    <row r="135" customFormat="false" ht="15" hidden="false" customHeight="true" outlineLevel="0" collapsed="false">
      <c r="A135" s="143" t="str">
        <f aca="false">IF(C135="","",ROW()-29)</f>
        <v/>
      </c>
      <c r="B135" s="144"/>
      <c r="C135" s="145"/>
      <c r="D135" s="144"/>
      <c r="E135" s="143" t="str">
        <f aca="false">IF(OR(B135="",D135=""),"",D135-B135)</f>
        <v/>
      </c>
      <c r="F135" s="143"/>
      <c r="G135" s="145"/>
      <c r="H135" s="145"/>
      <c r="I135" s="146"/>
      <c r="J135" s="147"/>
      <c r="K135" s="148" t="str">
        <f aca="false">IF(OR(C135="",F135="",J135=""),"",J135*100*F135)</f>
        <v/>
      </c>
      <c r="L135" s="147"/>
      <c r="M135" s="148" t="str">
        <f aca="false">IF(OR(L135="",C135="",S135&lt;&gt;"Open"),"",L135*100*F135)</f>
        <v/>
      </c>
      <c r="N135" s="148" t="str">
        <f aca="false">IF(OR(M135="",K135="",S135&lt;&gt;"Open"),"",IF(H135="Long",M135-K135,K135-M135))</f>
        <v/>
      </c>
      <c r="O135" s="149" t="str">
        <f aca="false">IF(OR(N135="",K135="",K135=0),"",N135/K135)</f>
        <v/>
      </c>
      <c r="P135" s="144"/>
      <c r="Q135" s="147"/>
      <c r="R135" s="148" t="str">
        <f aca="false">IF(OR(P135="",Q135="",J135="",F135="",C135=""),"",IF(H135="Long",(Q135-J135)*100*F135,(J135-Q135)*100*F135))</f>
        <v/>
      </c>
      <c r="S135" s="145" t="str">
        <f aca="false">IF(C135="","",IF(P135="","Open",IF(R135&gt;=0,"Won","Lost")))</f>
        <v/>
      </c>
      <c r="T135" s="150"/>
    </row>
    <row r="136" customFormat="false" ht="15" hidden="false" customHeight="true" outlineLevel="0" collapsed="false">
      <c r="A136" s="143" t="str">
        <f aca="false">IF(C136="","",ROW()-29)</f>
        <v/>
      </c>
      <c r="B136" s="144"/>
      <c r="C136" s="145"/>
      <c r="D136" s="144"/>
      <c r="E136" s="143" t="str">
        <f aca="false">IF(OR(B136="",D136=""),"",D136-B136)</f>
        <v/>
      </c>
      <c r="F136" s="143"/>
      <c r="G136" s="145"/>
      <c r="H136" s="145"/>
      <c r="I136" s="146"/>
      <c r="J136" s="147"/>
      <c r="K136" s="148" t="str">
        <f aca="false">IF(OR(C136="",F136="",J136=""),"",J136*100*F136)</f>
        <v/>
      </c>
      <c r="L136" s="147"/>
      <c r="M136" s="148" t="str">
        <f aca="false">IF(OR(L136="",C136="",S136&lt;&gt;"Open"),"",L136*100*F136)</f>
        <v/>
      </c>
      <c r="N136" s="148" t="str">
        <f aca="false">IF(OR(M136="",K136="",S136&lt;&gt;"Open"),"",IF(H136="Long",M136-K136,K136-M136))</f>
        <v/>
      </c>
      <c r="O136" s="149" t="str">
        <f aca="false">IF(OR(N136="",K136="",K136=0),"",N136/K136)</f>
        <v/>
      </c>
      <c r="P136" s="144"/>
      <c r="Q136" s="147"/>
      <c r="R136" s="148" t="str">
        <f aca="false">IF(OR(P136="",Q136="",J136="",F136="",C136=""),"",IF(H136="Long",(Q136-J136)*100*F136,(J136-Q136)*100*F136))</f>
        <v/>
      </c>
      <c r="S136" s="145" t="str">
        <f aca="false">IF(C136="","",IF(P136="","Open",IF(R136&gt;=0,"Won","Lost")))</f>
        <v/>
      </c>
      <c r="T136" s="150"/>
    </row>
    <row r="137" customFormat="false" ht="15" hidden="false" customHeight="true" outlineLevel="0" collapsed="false">
      <c r="A137" s="143" t="str">
        <f aca="false">IF(C137="","",ROW()-29)</f>
        <v/>
      </c>
      <c r="B137" s="144"/>
      <c r="C137" s="145"/>
      <c r="D137" s="144"/>
      <c r="E137" s="143" t="str">
        <f aca="false">IF(OR(B137="",D137=""),"",D137-B137)</f>
        <v/>
      </c>
      <c r="F137" s="143"/>
      <c r="G137" s="145"/>
      <c r="H137" s="145"/>
      <c r="I137" s="146"/>
      <c r="J137" s="147"/>
      <c r="K137" s="148" t="str">
        <f aca="false">IF(OR(C137="",F137="",J137=""),"",J137*100*F137)</f>
        <v/>
      </c>
      <c r="L137" s="147"/>
      <c r="M137" s="148" t="str">
        <f aca="false">IF(OR(L137="",C137="",S137&lt;&gt;"Open"),"",L137*100*F137)</f>
        <v/>
      </c>
      <c r="N137" s="148" t="str">
        <f aca="false">IF(OR(M137="",K137="",S137&lt;&gt;"Open"),"",IF(H137="Long",M137-K137,K137-M137))</f>
        <v/>
      </c>
      <c r="O137" s="149" t="str">
        <f aca="false">IF(OR(N137="",K137="",K137=0),"",N137/K137)</f>
        <v/>
      </c>
      <c r="P137" s="144"/>
      <c r="Q137" s="147"/>
      <c r="R137" s="148" t="str">
        <f aca="false">IF(OR(P137="",Q137="",J137="",F137="",C137=""),"",IF(H137="Long",(Q137-J137)*100*F137,(J137-Q137)*100*F137))</f>
        <v/>
      </c>
      <c r="S137" s="145" t="str">
        <f aca="false">IF(C137="","",IF(P137="","Open",IF(R137&gt;=0,"Won","Lost")))</f>
        <v/>
      </c>
      <c r="T137" s="150"/>
    </row>
    <row r="138" customFormat="false" ht="15" hidden="false" customHeight="true" outlineLevel="0" collapsed="false">
      <c r="A138" s="143" t="str">
        <f aca="false">IF(C138="","",ROW()-29)</f>
        <v/>
      </c>
      <c r="B138" s="144"/>
      <c r="C138" s="145"/>
      <c r="D138" s="144"/>
      <c r="E138" s="143" t="str">
        <f aca="false">IF(OR(B138="",D138=""),"",D138-B138)</f>
        <v/>
      </c>
      <c r="F138" s="143"/>
      <c r="G138" s="145"/>
      <c r="H138" s="145"/>
      <c r="I138" s="146"/>
      <c r="J138" s="147"/>
      <c r="K138" s="148" t="str">
        <f aca="false">IF(OR(C138="",F138="",J138=""),"",J138*100*F138)</f>
        <v/>
      </c>
      <c r="L138" s="147"/>
      <c r="M138" s="148" t="str">
        <f aca="false">IF(OR(L138="",C138="",S138&lt;&gt;"Open"),"",L138*100*F138)</f>
        <v/>
      </c>
      <c r="N138" s="148" t="str">
        <f aca="false">IF(OR(M138="",K138="",S138&lt;&gt;"Open"),"",IF(H138="Long",M138-K138,K138-M138))</f>
        <v/>
      </c>
      <c r="O138" s="149" t="str">
        <f aca="false">IF(OR(N138="",K138="",K138=0),"",N138/K138)</f>
        <v/>
      </c>
      <c r="P138" s="144"/>
      <c r="Q138" s="147"/>
      <c r="R138" s="148" t="str">
        <f aca="false">IF(OR(P138="",Q138="",J138="",F138="",C138=""),"",IF(H138="Long",(Q138-J138)*100*F138,(J138-Q138)*100*F138))</f>
        <v/>
      </c>
      <c r="S138" s="145" t="str">
        <f aca="false">IF(C138="","",IF(P138="","Open",IF(R138&gt;=0,"Won","Lost")))</f>
        <v/>
      </c>
      <c r="T138" s="150"/>
    </row>
    <row r="139" customFormat="false" ht="15" hidden="false" customHeight="true" outlineLevel="0" collapsed="false">
      <c r="A139" s="143" t="str">
        <f aca="false">IF(C139="","",ROW()-29)</f>
        <v/>
      </c>
      <c r="B139" s="144"/>
      <c r="C139" s="145"/>
      <c r="D139" s="144"/>
      <c r="E139" s="143" t="str">
        <f aca="false">IF(OR(B139="",D139=""),"",D139-B139)</f>
        <v/>
      </c>
      <c r="F139" s="143"/>
      <c r="G139" s="145"/>
      <c r="H139" s="145"/>
      <c r="I139" s="146"/>
      <c r="J139" s="147"/>
      <c r="K139" s="148" t="str">
        <f aca="false">IF(OR(C139="",F139="",J139=""),"",J139*100*F139)</f>
        <v/>
      </c>
      <c r="L139" s="147"/>
      <c r="M139" s="148" t="str">
        <f aca="false">IF(OR(L139="",C139="",S139&lt;&gt;"Open"),"",L139*100*F139)</f>
        <v/>
      </c>
      <c r="N139" s="148" t="str">
        <f aca="false">IF(OR(M139="",K139="",S139&lt;&gt;"Open"),"",IF(H139="Long",M139-K139,K139-M139))</f>
        <v/>
      </c>
      <c r="O139" s="149" t="str">
        <f aca="false">IF(OR(N139="",K139="",K139=0),"",N139/K139)</f>
        <v/>
      </c>
      <c r="P139" s="144"/>
      <c r="Q139" s="147"/>
      <c r="R139" s="148" t="str">
        <f aca="false">IF(OR(P139="",Q139="",J139="",F139="",C139=""),"",IF(H139="Long",(Q139-J139)*100*F139,(J139-Q139)*100*F139))</f>
        <v/>
      </c>
      <c r="S139" s="145" t="str">
        <f aca="false">IF(C139="","",IF(P139="","Open",IF(R139&gt;=0,"Won","Lost")))</f>
        <v/>
      </c>
      <c r="T139" s="150"/>
    </row>
    <row r="140" customFormat="false" ht="15" hidden="false" customHeight="true" outlineLevel="0" collapsed="false">
      <c r="A140" s="143" t="str">
        <f aca="false">IF(C140="","",ROW()-29)</f>
        <v/>
      </c>
      <c r="B140" s="144"/>
      <c r="C140" s="145"/>
      <c r="D140" s="144"/>
      <c r="E140" s="143" t="str">
        <f aca="false">IF(OR(B140="",D140=""),"",D140-B140)</f>
        <v/>
      </c>
      <c r="F140" s="143"/>
      <c r="G140" s="145"/>
      <c r="H140" s="145"/>
      <c r="I140" s="146"/>
      <c r="J140" s="147"/>
      <c r="K140" s="148" t="str">
        <f aca="false">IF(OR(C140="",F140="",J140=""),"",J140*100*F140)</f>
        <v/>
      </c>
      <c r="L140" s="147"/>
      <c r="M140" s="148" t="str">
        <f aca="false">IF(OR(L140="",C140="",S140&lt;&gt;"Open"),"",L140*100*F140)</f>
        <v/>
      </c>
      <c r="N140" s="148" t="str">
        <f aca="false">IF(OR(M140="",K140="",S140&lt;&gt;"Open"),"",IF(H140="Long",M140-K140,K140-M140))</f>
        <v/>
      </c>
      <c r="O140" s="149" t="str">
        <f aca="false">IF(OR(N140="",K140="",K140=0),"",N140/K140)</f>
        <v/>
      </c>
      <c r="P140" s="144"/>
      <c r="Q140" s="147"/>
      <c r="R140" s="148" t="str">
        <f aca="false">IF(OR(P140="",Q140="",J140="",F140="",C140=""),"",IF(H140="Long",(Q140-J140)*100*F140,(J140-Q140)*100*F140))</f>
        <v/>
      </c>
      <c r="S140" s="145" t="str">
        <f aca="false">IF(C140="","",IF(P140="","Open",IF(R140&gt;=0,"Won","Lost")))</f>
        <v/>
      </c>
      <c r="T140" s="150"/>
    </row>
    <row r="141" customFormat="false" ht="15" hidden="false" customHeight="true" outlineLevel="0" collapsed="false">
      <c r="A141" s="143" t="str">
        <f aca="false">IF(C141="","",ROW()-29)</f>
        <v/>
      </c>
      <c r="B141" s="144"/>
      <c r="C141" s="145"/>
      <c r="D141" s="144"/>
      <c r="E141" s="143" t="str">
        <f aca="false">IF(OR(B141="",D141=""),"",D141-B141)</f>
        <v/>
      </c>
      <c r="F141" s="143"/>
      <c r="G141" s="145"/>
      <c r="H141" s="145"/>
      <c r="I141" s="146"/>
      <c r="J141" s="147"/>
      <c r="K141" s="148" t="str">
        <f aca="false">IF(OR(C141="",F141="",J141=""),"",J141*100*F141)</f>
        <v/>
      </c>
      <c r="L141" s="147"/>
      <c r="M141" s="148" t="str">
        <f aca="false">IF(OR(L141="",C141="",S141&lt;&gt;"Open"),"",L141*100*F141)</f>
        <v/>
      </c>
      <c r="N141" s="148" t="str">
        <f aca="false">IF(OR(M141="",K141="",S141&lt;&gt;"Open"),"",IF(H141="Long",M141-K141,K141-M141))</f>
        <v/>
      </c>
      <c r="O141" s="149" t="str">
        <f aca="false">IF(OR(N141="",K141="",K141=0),"",N141/K141)</f>
        <v/>
      </c>
      <c r="P141" s="144"/>
      <c r="Q141" s="147"/>
      <c r="R141" s="148" t="str">
        <f aca="false">IF(OR(P141="",Q141="",J141="",F141="",C141=""),"",IF(H141="Long",(Q141-J141)*100*F141,(J141-Q141)*100*F141))</f>
        <v/>
      </c>
      <c r="S141" s="145" t="str">
        <f aca="false">IF(C141="","",IF(P141="","Open",IF(R141&gt;=0,"Won","Lost")))</f>
        <v/>
      </c>
      <c r="T141" s="150"/>
    </row>
    <row r="142" customFormat="false" ht="15" hidden="false" customHeight="true" outlineLevel="0" collapsed="false">
      <c r="A142" s="143" t="str">
        <f aca="false">IF(C142="","",ROW()-29)</f>
        <v/>
      </c>
      <c r="B142" s="144"/>
      <c r="C142" s="145"/>
      <c r="D142" s="144"/>
      <c r="E142" s="143" t="str">
        <f aca="false">IF(OR(B142="",D142=""),"",D142-B142)</f>
        <v/>
      </c>
      <c r="F142" s="143"/>
      <c r="G142" s="145"/>
      <c r="H142" s="145"/>
      <c r="I142" s="146"/>
      <c r="J142" s="147"/>
      <c r="K142" s="148" t="str">
        <f aca="false">IF(OR(C142="",F142="",J142=""),"",J142*100*F142)</f>
        <v/>
      </c>
      <c r="L142" s="147"/>
      <c r="M142" s="148" t="str">
        <f aca="false">IF(OR(L142="",C142="",S142&lt;&gt;"Open"),"",L142*100*F142)</f>
        <v/>
      </c>
      <c r="N142" s="148" t="str">
        <f aca="false">IF(OR(M142="",K142="",S142&lt;&gt;"Open"),"",IF(H142="Long",M142-K142,K142-M142))</f>
        <v/>
      </c>
      <c r="O142" s="149" t="str">
        <f aca="false">IF(OR(N142="",K142="",K142=0),"",N142/K142)</f>
        <v/>
      </c>
      <c r="P142" s="144"/>
      <c r="Q142" s="147"/>
      <c r="R142" s="148" t="str">
        <f aca="false">IF(OR(P142="",Q142="",J142="",F142="",C142=""),"",IF(H142="Long",(Q142-J142)*100*F142,(J142-Q142)*100*F142))</f>
        <v/>
      </c>
      <c r="S142" s="145" t="str">
        <f aca="false">IF(C142="","",IF(P142="","Open",IF(R142&gt;=0,"Won","Lost")))</f>
        <v/>
      </c>
      <c r="T142" s="150"/>
    </row>
    <row r="143" customFormat="false" ht="15" hidden="false" customHeight="true" outlineLevel="0" collapsed="false">
      <c r="A143" s="143" t="str">
        <f aca="false">IF(C143="","",ROW()-29)</f>
        <v/>
      </c>
      <c r="B143" s="144"/>
      <c r="C143" s="145"/>
      <c r="D143" s="144"/>
      <c r="E143" s="143" t="str">
        <f aca="false">IF(OR(B143="",D143=""),"",D143-B143)</f>
        <v/>
      </c>
      <c r="F143" s="143"/>
      <c r="G143" s="145"/>
      <c r="H143" s="145"/>
      <c r="I143" s="146"/>
      <c r="J143" s="147"/>
      <c r="K143" s="148" t="str">
        <f aca="false">IF(OR(C143="",F143="",J143=""),"",J143*100*F143)</f>
        <v/>
      </c>
      <c r="L143" s="147"/>
      <c r="M143" s="148" t="str">
        <f aca="false">IF(OR(L143="",C143="",S143&lt;&gt;"Open"),"",L143*100*F143)</f>
        <v/>
      </c>
      <c r="N143" s="148" t="str">
        <f aca="false">IF(OR(M143="",K143="",S143&lt;&gt;"Open"),"",IF(H143="Long",M143-K143,K143-M143))</f>
        <v/>
      </c>
      <c r="O143" s="149" t="str">
        <f aca="false">IF(OR(N143="",K143="",K143=0),"",N143/K143)</f>
        <v/>
      </c>
      <c r="P143" s="144"/>
      <c r="Q143" s="147"/>
      <c r="R143" s="148" t="str">
        <f aca="false">IF(OR(P143="",Q143="",J143="",F143="",C143=""),"",IF(H143="Long",(Q143-J143)*100*F143,(J143-Q143)*100*F143))</f>
        <v/>
      </c>
      <c r="S143" s="145" t="str">
        <f aca="false">IF(C143="","",IF(P143="","Open",IF(R143&gt;=0,"Won","Lost")))</f>
        <v/>
      </c>
      <c r="T143" s="150"/>
    </row>
    <row r="144" customFormat="false" ht="15" hidden="false" customHeight="true" outlineLevel="0" collapsed="false">
      <c r="A144" s="143" t="str">
        <f aca="false">IF(C144="","",ROW()-29)</f>
        <v/>
      </c>
      <c r="B144" s="144"/>
      <c r="C144" s="145"/>
      <c r="D144" s="144"/>
      <c r="E144" s="143" t="str">
        <f aca="false">IF(OR(B144="",D144=""),"",D144-B144)</f>
        <v/>
      </c>
      <c r="F144" s="143"/>
      <c r="G144" s="145"/>
      <c r="H144" s="145"/>
      <c r="I144" s="146"/>
      <c r="J144" s="147"/>
      <c r="K144" s="148" t="str">
        <f aca="false">IF(OR(C144="",F144="",J144=""),"",J144*100*F144)</f>
        <v/>
      </c>
      <c r="L144" s="147"/>
      <c r="M144" s="148" t="str">
        <f aca="false">IF(OR(L144="",C144="",S144&lt;&gt;"Open"),"",L144*100*F144)</f>
        <v/>
      </c>
      <c r="N144" s="148" t="str">
        <f aca="false">IF(OR(M144="",K144="",S144&lt;&gt;"Open"),"",IF(H144="Long",M144-K144,K144-M144))</f>
        <v/>
      </c>
      <c r="O144" s="149" t="str">
        <f aca="false">IF(OR(N144="",K144="",K144=0),"",N144/K144)</f>
        <v/>
      </c>
      <c r="P144" s="144"/>
      <c r="Q144" s="147"/>
      <c r="R144" s="148" t="str">
        <f aca="false">IF(OR(P144="",Q144="",J144="",F144="",C144=""),"",IF(H144="Long",(Q144-J144)*100*F144,(J144-Q144)*100*F144))</f>
        <v/>
      </c>
      <c r="S144" s="145" t="str">
        <f aca="false">IF(C144="","",IF(P144="","Open",IF(R144&gt;=0,"Won","Lost")))</f>
        <v/>
      </c>
      <c r="T144" s="150"/>
    </row>
    <row r="145" customFormat="false" ht="15" hidden="false" customHeight="true" outlineLevel="0" collapsed="false">
      <c r="A145" s="143" t="str">
        <f aca="false">IF(C145="","",ROW()-29)</f>
        <v/>
      </c>
      <c r="B145" s="144"/>
      <c r="C145" s="145"/>
      <c r="D145" s="144"/>
      <c r="E145" s="143" t="str">
        <f aca="false">IF(OR(B145="",D145=""),"",D145-B145)</f>
        <v/>
      </c>
      <c r="F145" s="143"/>
      <c r="G145" s="145"/>
      <c r="H145" s="145"/>
      <c r="I145" s="146"/>
      <c r="J145" s="147"/>
      <c r="K145" s="148" t="str">
        <f aca="false">IF(OR(C145="",F145="",J145=""),"",J145*100*F145)</f>
        <v/>
      </c>
      <c r="L145" s="147"/>
      <c r="M145" s="148" t="str">
        <f aca="false">IF(OR(L145="",C145="",S145&lt;&gt;"Open"),"",L145*100*F145)</f>
        <v/>
      </c>
      <c r="N145" s="148" t="str">
        <f aca="false">IF(OR(M145="",K145="",S145&lt;&gt;"Open"),"",IF(H145="Long",M145-K145,K145-M145))</f>
        <v/>
      </c>
      <c r="O145" s="149" t="str">
        <f aca="false">IF(OR(N145="",K145="",K145=0),"",N145/K145)</f>
        <v/>
      </c>
      <c r="P145" s="144"/>
      <c r="Q145" s="147"/>
      <c r="R145" s="148" t="str">
        <f aca="false">IF(OR(P145="",Q145="",J145="",F145="",C145=""),"",IF(H145="Long",(Q145-J145)*100*F145,(J145-Q145)*100*F145))</f>
        <v/>
      </c>
      <c r="S145" s="145" t="str">
        <f aca="false">IF(C145="","",IF(P145="","Open",IF(R145&gt;=0,"Won","Lost")))</f>
        <v/>
      </c>
      <c r="T145" s="150"/>
    </row>
    <row r="146" customFormat="false" ht="15" hidden="false" customHeight="true" outlineLevel="0" collapsed="false">
      <c r="A146" s="143" t="str">
        <f aca="false">IF(C146="","",ROW()-29)</f>
        <v/>
      </c>
      <c r="B146" s="144"/>
      <c r="C146" s="145"/>
      <c r="D146" s="144"/>
      <c r="E146" s="143" t="str">
        <f aca="false">IF(OR(B146="",D146=""),"",D146-B146)</f>
        <v/>
      </c>
      <c r="F146" s="143"/>
      <c r="G146" s="145"/>
      <c r="H146" s="145"/>
      <c r="I146" s="146"/>
      <c r="J146" s="147"/>
      <c r="K146" s="148" t="str">
        <f aca="false">IF(OR(C146="",F146="",J146=""),"",J146*100*F146)</f>
        <v/>
      </c>
      <c r="L146" s="147"/>
      <c r="M146" s="148" t="str">
        <f aca="false">IF(OR(L146="",C146="",S146&lt;&gt;"Open"),"",L146*100*F146)</f>
        <v/>
      </c>
      <c r="N146" s="148" t="str">
        <f aca="false">IF(OR(M146="",K146="",S146&lt;&gt;"Open"),"",IF(H146="Long",M146-K146,K146-M146))</f>
        <v/>
      </c>
      <c r="O146" s="149" t="str">
        <f aca="false">IF(OR(N146="",K146="",K146=0),"",N146/K146)</f>
        <v/>
      </c>
      <c r="P146" s="144"/>
      <c r="Q146" s="147"/>
      <c r="R146" s="148" t="str">
        <f aca="false">IF(OR(P146="",Q146="",J146="",F146="",C146=""),"",IF(H146="Long",(Q146-J146)*100*F146,(J146-Q146)*100*F146))</f>
        <v/>
      </c>
      <c r="S146" s="145" t="str">
        <f aca="false">IF(C146="","",IF(P146="","Open",IF(R146&gt;=0,"Won","Lost")))</f>
        <v/>
      </c>
      <c r="T146" s="150"/>
    </row>
    <row r="147" customFormat="false" ht="15" hidden="false" customHeight="true" outlineLevel="0" collapsed="false">
      <c r="A147" s="143" t="str">
        <f aca="false">IF(C147="","",ROW()-29)</f>
        <v/>
      </c>
      <c r="B147" s="144"/>
      <c r="C147" s="145"/>
      <c r="D147" s="144"/>
      <c r="E147" s="143" t="str">
        <f aca="false">IF(OR(B147="",D147=""),"",D147-B147)</f>
        <v/>
      </c>
      <c r="F147" s="143"/>
      <c r="G147" s="145"/>
      <c r="H147" s="145"/>
      <c r="I147" s="146"/>
      <c r="J147" s="147"/>
      <c r="K147" s="148" t="str">
        <f aca="false">IF(OR(C147="",F147="",J147=""),"",J147*100*F147)</f>
        <v/>
      </c>
      <c r="L147" s="147"/>
      <c r="M147" s="148" t="str">
        <f aca="false">IF(OR(L147="",C147="",S147&lt;&gt;"Open"),"",L147*100*F147)</f>
        <v/>
      </c>
      <c r="N147" s="148" t="str">
        <f aca="false">IF(OR(M147="",K147="",S147&lt;&gt;"Open"),"",IF(H147="Long",M147-K147,K147-M147))</f>
        <v/>
      </c>
      <c r="O147" s="149" t="str">
        <f aca="false">IF(OR(N147="",K147="",K147=0),"",N147/K147)</f>
        <v/>
      </c>
      <c r="P147" s="144"/>
      <c r="Q147" s="147"/>
      <c r="R147" s="148" t="str">
        <f aca="false">IF(OR(P147="",Q147="",J147="",F147="",C147=""),"",IF(H147="Long",(Q147-J147)*100*F147,(J147-Q147)*100*F147))</f>
        <v/>
      </c>
      <c r="S147" s="145" t="str">
        <f aca="false">IF(C147="","",IF(P147="","Open",IF(R147&gt;=0,"Won","Lost")))</f>
        <v/>
      </c>
      <c r="T147" s="150"/>
    </row>
    <row r="148" customFormat="false" ht="15" hidden="false" customHeight="true" outlineLevel="0" collapsed="false">
      <c r="A148" s="143" t="str">
        <f aca="false">IF(C148="","",ROW()-29)</f>
        <v/>
      </c>
      <c r="B148" s="144"/>
      <c r="C148" s="145"/>
      <c r="D148" s="144"/>
      <c r="E148" s="143" t="str">
        <f aca="false">IF(OR(B148="",D148=""),"",D148-B148)</f>
        <v/>
      </c>
      <c r="F148" s="143"/>
      <c r="G148" s="145"/>
      <c r="H148" s="145"/>
      <c r="I148" s="146"/>
      <c r="J148" s="147"/>
      <c r="K148" s="148" t="str">
        <f aca="false">IF(OR(C148="",F148="",J148=""),"",J148*100*F148)</f>
        <v/>
      </c>
      <c r="L148" s="147"/>
      <c r="M148" s="148" t="str">
        <f aca="false">IF(OR(L148="",C148="",S148&lt;&gt;"Open"),"",L148*100*F148)</f>
        <v/>
      </c>
      <c r="N148" s="148" t="str">
        <f aca="false">IF(OR(M148="",K148="",S148&lt;&gt;"Open"),"",IF(H148="Long",M148-K148,K148-M148))</f>
        <v/>
      </c>
      <c r="O148" s="149" t="str">
        <f aca="false">IF(OR(N148="",K148="",K148=0),"",N148/K148)</f>
        <v/>
      </c>
      <c r="P148" s="144"/>
      <c r="Q148" s="147"/>
      <c r="R148" s="148" t="str">
        <f aca="false">IF(OR(P148="",Q148="",J148="",F148="",C148=""),"",IF(H148="Long",(Q148-J148)*100*F148,(J148-Q148)*100*F148))</f>
        <v/>
      </c>
      <c r="S148" s="145" t="str">
        <f aca="false">IF(C148="","",IF(P148="","Open",IF(R148&gt;=0,"Won","Lost")))</f>
        <v/>
      </c>
      <c r="T148" s="150"/>
    </row>
    <row r="149" customFormat="false" ht="15" hidden="false" customHeight="true" outlineLevel="0" collapsed="false">
      <c r="A149" s="143" t="str">
        <f aca="false">IF(C149="","",ROW()-29)</f>
        <v/>
      </c>
      <c r="B149" s="144"/>
      <c r="C149" s="145"/>
      <c r="D149" s="144"/>
      <c r="E149" s="143" t="str">
        <f aca="false">IF(OR(B149="",D149=""),"",D149-B149)</f>
        <v/>
      </c>
      <c r="F149" s="143"/>
      <c r="G149" s="145"/>
      <c r="H149" s="145"/>
      <c r="I149" s="146"/>
      <c r="J149" s="147"/>
      <c r="K149" s="148" t="str">
        <f aca="false">IF(OR(C149="",F149="",J149=""),"",J149*100*F149)</f>
        <v/>
      </c>
      <c r="L149" s="147"/>
      <c r="M149" s="148" t="str">
        <f aca="false">IF(OR(L149="",C149="",S149&lt;&gt;"Open"),"",L149*100*F149)</f>
        <v/>
      </c>
      <c r="N149" s="148" t="str">
        <f aca="false">IF(OR(M149="",K149="",S149&lt;&gt;"Open"),"",IF(H149="Long",M149-K149,K149-M149))</f>
        <v/>
      </c>
      <c r="O149" s="149" t="str">
        <f aca="false">IF(OR(N149="",K149="",K149=0),"",N149/K149)</f>
        <v/>
      </c>
      <c r="P149" s="144"/>
      <c r="Q149" s="147"/>
      <c r="R149" s="148" t="str">
        <f aca="false">IF(OR(P149="",Q149="",J149="",F149="",C149=""),"",IF(H149="Long",(Q149-J149)*100*F149,(J149-Q149)*100*F149))</f>
        <v/>
      </c>
      <c r="S149" s="145" t="str">
        <f aca="false">IF(C149="","",IF(P149="","Open",IF(R149&gt;=0,"Won","Lost")))</f>
        <v/>
      </c>
      <c r="T149" s="150"/>
    </row>
    <row r="150" customFormat="false" ht="15" hidden="false" customHeight="true" outlineLevel="0" collapsed="false">
      <c r="A150" s="143" t="str">
        <f aca="false">IF(C150="","",ROW()-29)</f>
        <v/>
      </c>
      <c r="B150" s="144"/>
      <c r="C150" s="145"/>
      <c r="D150" s="144"/>
      <c r="E150" s="143" t="str">
        <f aca="false">IF(OR(B150="",D150=""),"",D150-B150)</f>
        <v/>
      </c>
      <c r="F150" s="143"/>
      <c r="G150" s="145"/>
      <c r="H150" s="145"/>
      <c r="I150" s="146"/>
      <c r="J150" s="147"/>
      <c r="K150" s="148" t="str">
        <f aca="false">IF(OR(C150="",F150="",J150=""),"",J150*100*F150)</f>
        <v/>
      </c>
      <c r="L150" s="147"/>
      <c r="M150" s="148" t="str">
        <f aca="false">IF(OR(L150="",C150="",S150&lt;&gt;"Open"),"",L150*100*F150)</f>
        <v/>
      </c>
      <c r="N150" s="148" t="str">
        <f aca="false">IF(OR(M150="",K150="",S150&lt;&gt;"Open"),"",IF(H150="Long",M150-K150,K150-M150))</f>
        <v/>
      </c>
      <c r="O150" s="149" t="str">
        <f aca="false">IF(OR(N150="",K150="",K150=0),"",N150/K150)</f>
        <v/>
      </c>
      <c r="P150" s="144"/>
      <c r="Q150" s="147"/>
      <c r="R150" s="148" t="str">
        <f aca="false">IF(OR(P150="",Q150="",J150="",F150="",C150=""),"",IF(H150="Long",(Q150-J150)*100*F150,(J150-Q150)*100*F150))</f>
        <v/>
      </c>
      <c r="S150" s="145" t="str">
        <f aca="false">IF(C150="","",IF(P150="","Open",IF(R150&gt;=0,"Won","Lost")))</f>
        <v/>
      </c>
      <c r="T150" s="150"/>
    </row>
    <row r="151" customFormat="false" ht="15" hidden="false" customHeight="true" outlineLevel="0" collapsed="false">
      <c r="A151" s="143" t="str">
        <f aca="false">IF(C151="","",ROW()-29)</f>
        <v/>
      </c>
      <c r="B151" s="144"/>
      <c r="C151" s="145"/>
      <c r="D151" s="144"/>
      <c r="E151" s="143" t="str">
        <f aca="false">IF(OR(B151="",D151=""),"",D151-B151)</f>
        <v/>
      </c>
      <c r="F151" s="143"/>
      <c r="G151" s="145"/>
      <c r="H151" s="145"/>
      <c r="I151" s="146"/>
      <c r="J151" s="147"/>
      <c r="K151" s="148" t="str">
        <f aca="false">IF(OR(C151="",F151="",J151=""),"",J151*100*F151)</f>
        <v/>
      </c>
      <c r="L151" s="147"/>
      <c r="M151" s="148" t="str">
        <f aca="false">IF(OR(L151="",C151="",S151&lt;&gt;"Open"),"",L151*100*F151)</f>
        <v/>
      </c>
      <c r="N151" s="148" t="str">
        <f aca="false">IF(OR(M151="",K151="",S151&lt;&gt;"Open"),"",IF(H151="Long",M151-K151,K151-M151))</f>
        <v/>
      </c>
      <c r="O151" s="149" t="str">
        <f aca="false">IF(OR(N151="",K151="",K151=0),"",N151/K151)</f>
        <v/>
      </c>
      <c r="P151" s="144"/>
      <c r="Q151" s="147"/>
      <c r="R151" s="148" t="str">
        <f aca="false">IF(OR(P151="",Q151="",J151="",F151="",C151=""),"",IF(H151="Long",(Q151-J151)*100*F151,(J151-Q151)*100*F151))</f>
        <v/>
      </c>
      <c r="S151" s="145" t="str">
        <f aca="false">IF(C151="","",IF(P151="","Open",IF(R151&gt;=0,"Won","Lost")))</f>
        <v/>
      </c>
      <c r="T151" s="150"/>
    </row>
    <row r="152" customFormat="false" ht="15" hidden="false" customHeight="true" outlineLevel="0" collapsed="false">
      <c r="A152" s="143" t="str">
        <f aca="false">IF(C152="","",ROW()-29)</f>
        <v/>
      </c>
      <c r="B152" s="144"/>
      <c r="C152" s="145"/>
      <c r="D152" s="144"/>
      <c r="E152" s="143" t="str">
        <f aca="false">IF(OR(B152="",D152=""),"",D152-B152)</f>
        <v/>
      </c>
      <c r="F152" s="143"/>
      <c r="G152" s="145"/>
      <c r="H152" s="145"/>
      <c r="I152" s="146"/>
      <c r="J152" s="147"/>
      <c r="K152" s="148" t="str">
        <f aca="false">IF(OR(C152="",F152="",J152=""),"",J152*100*F152)</f>
        <v/>
      </c>
      <c r="L152" s="147"/>
      <c r="M152" s="148" t="str">
        <f aca="false">IF(OR(L152="",C152="",S152&lt;&gt;"Open"),"",L152*100*F152)</f>
        <v/>
      </c>
      <c r="N152" s="148" t="str">
        <f aca="false">IF(OR(M152="",K152="",S152&lt;&gt;"Open"),"",IF(H152="Long",M152-K152,K152-M152))</f>
        <v/>
      </c>
      <c r="O152" s="149" t="str">
        <f aca="false">IF(OR(N152="",K152="",K152=0),"",N152/K152)</f>
        <v/>
      </c>
      <c r="P152" s="144"/>
      <c r="Q152" s="147"/>
      <c r="R152" s="148" t="str">
        <f aca="false">IF(OR(P152="",Q152="",J152="",F152="",C152=""),"",IF(H152="Long",(Q152-J152)*100*F152,(J152-Q152)*100*F152))</f>
        <v/>
      </c>
      <c r="S152" s="145" t="str">
        <f aca="false">IF(C152="","",IF(P152="","Open",IF(R152&gt;=0,"Won","Lost")))</f>
        <v/>
      </c>
      <c r="T152" s="150"/>
    </row>
    <row r="153" customFormat="false" ht="15" hidden="false" customHeight="true" outlineLevel="0" collapsed="false">
      <c r="A153" s="143" t="str">
        <f aca="false">IF(C153="","",ROW()-29)</f>
        <v/>
      </c>
      <c r="B153" s="144"/>
      <c r="C153" s="145"/>
      <c r="D153" s="144"/>
      <c r="E153" s="143" t="str">
        <f aca="false">IF(OR(B153="",D153=""),"",D153-B153)</f>
        <v/>
      </c>
      <c r="F153" s="143"/>
      <c r="G153" s="145"/>
      <c r="H153" s="145"/>
      <c r="I153" s="146"/>
      <c r="J153" s="147"/>
      <c r="K153" s="148" t="str">
        <f aca="false">IF(OR(C153="",F153="",J153=""),"",J153*100*F153)</f>
        <v/>
      </c>
      <c r="L153" s="147"/>
      <c r="M153" s="148" t="str">
        <f aca="false">IF(OR(L153="",C153="",S153&lt;&gt;"Open"),"",L153*100*F153)</f>
        <v/>
      </c>
      <c r="N153" s="148" t="str">
        <f aca="false">IF(OR(M153="",K153="",S153&lt;&gt;"Open"),"",IF(H153="Long",M153-K153,K153-M153))</f>
        <v/>
      </c>
      <c r="O153" s="149" t="str">
        <f aca="false">IF(OR(N153="",K153="",K153=0),"",N153/K153)</f>
        <v/>
      </c>
      <c r="P153" s="144"/>
      <c r="Q153" s="147"/>
      <c r="R153" s="148" t="str">
        <f aca="false">IF(OR(P153="",Q153="",J153="",F153="",C153=""),"",IF(H153="Long",(Q153-J153)*100*F153,(J153-Q153)*100*F153))</f>
        <v/>
      </c>
      <c r="S153" s="145" t="str">
        <f aca="false">IF(C153="","",IF(P153="","Open",IF(R153&gt;=0,"Won","Lost")))</f>
        <v/>
      </c>
      <c r="T153" s="150"/>
    </row>
    <row r="154" customFormat="false" ht="15" hidden="false" customHeight="true" outlineLevel="0" collapsed="false">
      <c r="A154" s="143" t="str">
        <f aca="false">IF(C154="","",ROW()-29)</f>
        <v/>
      </c>
      <c r="B154" s="144"/>
      <c r="C154" s="145"/>
      <c r="D154" s="144"/>
      <c r="E154" s="143" t="str">
        <f aca="false">IF(OR(B154="",D154=""),"",D154-B154)</f>
        <v/>
      </c>
      <c r="F154" s="143"/>
      <c r="G154" s="145"/>
      <c r="H154" s="145"/>
      <c r="I154" s="146"/>
      <c r="J154" s="147"/>
      <c r="K154" s="148" t="str">
        <f aca="false">IF(OR(C154="",F154="",J154=""),"",J154*100*F154)</f>
        <v/>
      </c>
      <c r="L154" s="147"/>
      <c r="M154" s="148" t="str">
        <f aca="false">IF(OR(L154="",C154="",S154&lt;&gt;"Open"),"",L154*100*F154)</f>
        <v/>
      </c>
      <c r="N154" s="148" t="str">
        <f aca="false">IF(OR(M154="",K154="",S154&lt;&gt;"Open"),"",IF(H154="Long",M154-K154,K154-M154))</f>
        <v/>
      </c>
      <c r="O154" s="149" t="str">
        <f aca="false">IF(OR(N154="",K154="",K154=0),"",N154/K154)</f>
        <v/>
      </c>
      <c r="P154" s="144"/>
      <c r="Q154" s="147"/>
      <c r="R154" s="148" t="str">
        <f aca="false">IF(OR(P154="",Q154="",J154="",F154="",C154=""),"",IF(H154="Long",(Q154-J154)*100*F154,(J154-Q154)*100*F154))</f>
        <v/>
      </c>
      <c r="S154" s="145" t="str">
        <f aca="false">IF(C154="","",IF(P154="","Open",IF(R154&gt;=0,"Won","Lost")))</f>
        <v/>
      </c>
      <c r="T154" s="150"/>
    </row>
    <row r="155" customFormat="false" ht="15" hidden="false" customHeight="true" outlineLevel="0" collapsed="false">
      <c r="A155" s="143" t="str">
        <f aca="false">IF(C155="","",ROW()-29)</f>
        <v/>
      </c>
      <c r="B155" s="144"/>
      <c r="C155" s="145"/>
      <c r="D155" s="144"/>
      <c r="E155" s="143" t="str">
        <f aca="false">IF(OR(B155="",D155=""),"",D155-B155)</f>
        <v/>
      </c>
      <c r="F155" s="143"/>
      <c r="G155" s="145"/>
      <c r="H155" s="145"/>
      <c r="I155" s="146"/>
      <c r="J155" s="147"/>
      <c r="K155" s="148" t="str">
        <f aca="false">IF(OR(C155="",F155="",J155=""),"",J155*100*F155)</f>
        <v/>
      </c>
      <c r="L155" s="147"/>
      <c r="M155" s="148" t="str">
        <f aca="false">IF(OR(L155="",C155="",S155&lt;&gt;"Open"),"",L155*100*F155)</f>
        <v/>
      </c>
      <c r="N155" s="148" t="str">
        <f aca="false">IF(OR(M155="",K155="",S155&lt;&gt;"Open"),"",IF(H155="Long",M155-K155,K155-M155))</f>
        <v/>
      </c>
      <c r="O155" s="149" t="str">
        <f aca="false">IF(OR(N155="",K155="",K155=0),"",N155/K155)</f>
        <v/>
      </c>
      <c r="P155" s="144"/>
      <c r="Q155" s="147"/>
      <c r="R155" s="148" t="str">
        <f aca="false">IF(OR(P155="",Q155="",J155="",F155="",C155=""),"",IF(H155="Long",(Q155-J155)*100*F155,(J155-Q155)*100*F155))</f>
        <v/>
      </c>
      <c r="S155" s="145" t="str">
        <f aca="false">IF(C155="","",IF(P155="","Open",IF(R155&gt;=0,"Won","Lost")))</f>
        <v/>
      </c>
      <c r="T155" s="150"/>
    </row>
    <row r="156" customFormat="false" ht="15" hidden="false" customHeight="true" outlineLevel="0" collapsed="false">
      <c r="A156" s="143" t="str">
        <f aca="false">IF(C156="","",ROW()-29)</f>
        <v/>
      </c>
      <c r="B156" s="144"/>
      <c r="C156" s="145"/>
      <c r="D156" s="144"/>
      <c r="E156" s="143" t="str">
        <f aca="false">IF(OR(B156="",D156=""),"",D156-B156)</f>
        <v/>
      </c>
      <c r="F156" s="143"/>
      <c r="G156" s="145"/>
      <c r="H156" s="145"/>
      <c r="I156" s="146"/>
      <c r="J156" s="147"/>
      <c r="K156" s="148" t="str">
        <f aca="false">IF(OR(C156="",F156="",J156=""),"",J156*100*F156)</f>
        <v/>
      </c>
      <c r="L156" s="147"/>
      <c r="M156" s="148" t="str">
        <f aca="false">IF(OR(L156="",C156="",S156&lt;&gt;"Open"),"",L156*100*F156)</f>
        <v/>
      </c>
      <c r="N156" s="148" t="str">
        <f aca="false">IF(OR(M156="",K156="",S156&lt;&gt;"Open"),"",IF(H156="Long",M156-K156,K156-M156))</f>
        <v/>
      </c>
      <c r="O156" s="149" t="str">
        <f aca="false">IF(OR(N156="",K156="",K156=0),"",N156/K156)</f>
        <v/>
      </c>
      <c r="P156" s="144"/>
      <c r="Q156" s="147"/>
      <c r="R156" s="148" t="str">
        <f aca="false">IF(OR(P156="",Q156="",J156="",F156="",C156=""),"",IF(H156="Long",(Q156-J156)*100*F156,(J156-Q156)*100*F156))</f>
        <v/>
      </c>
      <c r="S156" s="145" t="str">
        <f aca="false">IF(C156="","",IF(P156="","Open",IF(R156&gt;=0,"Won","Lost")))</f>
        <v/>
      </c>
      <c r="T156" s="150"/>
    </row>
    <row r="157" customFormat="false" ht="15" hidden="false" customHeight="true" outlineLevel="0" collapsed="false">
      <c r="A157" s="143" t="str">
        <f aca="false">IF(C157="","",ROW()-29)</f>
        <v/>
      </c>
      <c r="B157" s="144"/>
      <c r="C157" s="145"/>
      <c r="D157" s="144"/>
      <c r="E157" s="143" t="str">
        <f aca="false">IF(OR(B157="",D157=""),"",D157-B157)</f>
        <v/>
      </c>
      <c r="F157" s="143"/>
      <c r="G157" s="145"/>
      <c r="H157" s="145"/>
      <c r="I157" s="146"/>
      <c r="J157" s="147"/>
      <c r="K157" s="148" t="str">
        <f aca="false">IF(OR(C157="",F157="",J157=""),"",J157*100*F157)</f>
        <v/>
      </c>
      <c r="L157" s="147"/>
      <c r="M157" s="148" t="str">
        <f aca="false">IF(OR(L157="",C157="",S157&lt;&gt;"Open"),"",L157*100*F157)</f>
        <v/>
      </c>
      <c r="N157" s="148" t="str">
        <f aca="false">IF(OR(M157="",K157="",S157&lt;&gt;"Open"),"",IF(H157="Long",M157-K157,K157-M157))</f>
        <v/>
      </c>
      <c r="O157" s="149" t="str">
        <f aca="false">IF(OR(N157="",K157="",K157=0),"",N157/K157)</f>
        <v/>
      </c>
      <c r="P157" s="144"/>
      <c r="Q157" s="147"/>
      <c r="R157" s="148" t="str">
        <f aca="false">IF(OR(P157="",Q157="",J157="",F157="",C157=""),"",IF(H157="Long",(Q157-J157)*100*F157,(J157-Q157)*100*F157))</f>
        <v/>
      </c>
      <c r="S157" s="145" t="str">
        <f aca="false">IF(C157="","",IF(P157="","Open",IF(R157&gt;=0,"Won","Lost")))</f>
        <v/>
      </c>
      <c r="T157" s="150"/>
    </row>
    <row r="158" customFormat="false" ht="15" hidden="false" customHeight="true" outlineLevel="0" collapsed="false">
      <c r="A158" s="143" t="str">
        <f aca="false">IF(C158="","",ROW()-29)</f>
        <v/>
      </c>
      <c r="B158" s="144"/>
      <c r="C158" s="145"/>
      <c r="D158" s="144"/>
      <c r="E158" s="143" t="str">
        <f aca="false">IF(OR(B158="",D158=""),"",D158-B158)</f>
        <v/>
      </c>
      <c r="F158" s="143"/>
      <c r="G158" s="145"/>
      <c r="H158" s="145"/>
      <c r="I158" s="146"/>
      <c r="J158" s="147"/>
      <c r="K158" s="148" t="str">
        <f aca="false">IF(OR(C158="",F158="",J158=""),"",J158*100*F158)</f>
        <v/>
      </c>
      <c r="L158" s="147"/>
      <c r="M158" s="148" t="str">
        <f aca="false">IF(OR(L158="",C158="",S158&lt;&gt;"Open"),"",L158*100*F158)</f>
        <v/>
      </c>
      <c r="N158" s="148" t="str">
        <f aca="false">IF(OR(M158="",K158="",S158&lt;&gt;"Open"),"",IF(H158="Long",M158-K158,K158-M158))</f>
        <v/>
      </c>
      <c r="O158" s="149" t="str">
        <f aca="false">IF(OR(N158="",K158="",K158=0),"",N158/K158)</f>
        <v/>
      </c>
      <c r="P158" s="144"/>
      <c r="Q158" s="147"/>
      <c r="R158" s="148" t="str">
        <f aca="false">IF(OR(P158="",Q158="",J158="",F158="",C158=""),"",IF(H158="Long",(Q158-J158)*100*F158,(J158-Q158)*100*F158))</f>
        <v/>
      </c>
      <c r="S158" s="145" t="str">
        <f aca="false">IF(C158="","",IF(P158="","Open",IF(R158&gt;=0,"Won","Lost")))</f>
        <v/>
      </c>
      <c r="T158" s="150"/>
    </row>
    <row r="159" customFormat="false" ht="15" hidden="false" customHeight="true" outlineLevel="0" collapsed="false">
      <c r="A159" s="143" t="str">
        <f aca="false">IF(C159="","",ROW()-29)</f>
        <v/>
      </c>
      <c r="B159" s="144"/>
      <c r="C159" s="145"/>
      <c r="D159" s="144"/>
      <c r="E159" s="143" t="str">
        <f aca="false">IF(OR(B159="",D159=""),"",D159-B159)</f>
        <v/>
      </c>
      <c r="F159" s="143"/>
      <c r="G159" s="145"/>
      <c r="H159" s="145"/>
      <c r="I159" s="146"/>
      <c r="J159" s="147"/>
      <c r="K159" s="148" t="str">
        <f aca="false">IF(OR(C159="",F159="",J159=""),"",J159*100*F159)</f>
        <v/>
      </c>
      <c r="L159" s="147"/>
      <c r="M159" s="148" t="str">
        <f aca="false">IF(OR(L159="",C159="",S159&lt;&gt;"Open"),"",L159*100*F159)</f>
        <v/>
      </c>
      <c r="N159" s="148" t="str">
        <f aca="false">IF(OR(M159="",K159="",S159&lt;&gt;"Open"),"",IF(H159="Long",M159-K159,K159-M159))</f>
        <v/>
      </c>
      <c r="O159" s="149" t="str">
        <f aca="false">IF(OR(N159="",K159="",K159=0),"",N159/K159)</f>
        <v/>
      </c>
      <c r="P159" s="144"/>
      <c r="Q159" s="147"/>
      <c r="R159" s="148" t="str">
        <f aca="false">IF(OR(P159="",Q159="",J159="",F159="",C159=""),"",IF(H159="Long",(Q159-J159)*100*F159,(J159-Q159)*100*F159))</f>
        <v/>
      </c>
      <c r="S159" s="145" t="str">
        <f aca="false">IF(C159="","",IF(P159="","Open",IF(R159&gt;=0,"Won","Lost")))</f>
        <v/>
      </c>
      <c r="T159" s="150"/>
    </row>
    <row r="160" customFormat="false" ht="15" hidden="false" customHeight="true" outlineLevel="0" collapsed="false">
      <c r="A160" s="143" t="str">
        <f aca="false">IF(C160="","",ROW()-29)</f>
        <v/>
      </c>
      <c r="B160" s="144"/>
      <c r="C160" s="145"/>
      <c r="D160" s="144"/>
      <c r="E160" s="143" t="str">
        <f aca="false">IF(OR(B160="",D160=""),"",D160-B160)</f>
        <v/>
      </c>
      <c r="F160" s="143"/>
      <c r="G160" s="145"/>
      <c r="H160" s="145"/>
      <c r="I160" s="146"/>
      <c r="J160" s="147"/>
      <c r="K160" s="148" t="str">
        <f aca="false">IF(OR(C160="",F160="",J160=""),"",J160*100*F160)</f>
        <v/>
      </c>
      <c r="L160" s="147"/>
      <c r="M160" s="148" t="str">
        <f aca="false">IF(OR(L160="",C160="",S160&lt;&gt;"Open"),"",L160*100*F160)</f>
        <v/>
      </c>
      <c r="N160" s="148" t="str">
        <f aca="false">IF(OR(M160="",K160="",S160&lt;&gt;"Open"),"",IF(H160="Long",M160-K160,K160-M160))</f>
        <v/>
      </c>
      <c r="O160" s="149" t="str">
        <f aca="false">IF(OR(N160="",K160="",K160=0),"",N160/K160)</f>
        <v/>
      </c>
      <c r="P160" s="144"/>
      <c r="Q160" s="147"/>
      <c r="R160" s="148" t="str">
        <f aca="false">IF(OR(P160="",Q160="",J160="",F160="",C160=""),"",IF(H160="Long",(Q160-J160)*100*F160,(J160-Q160)*100*F160))</f>
        <v/>
      </c>
      <c r="S160" s="145" t="str">
        <f aca="false">IF(C160="","",IF(P160="","Open",IF(R160&gt;=0,"Won","Lost")))</f>
        <v/>
      </c>
      <c r="T160" s="150"/>
    </row>
    <row r="161" customFormat="false" ht="15" hidden="false" customHeight="true" outlineLevel="0" collapsed="false">
      <c r="A161" s="143" t="str">
        <f aca="false">IF(C161="","",ROW()-29)</f>
        <v/>
      </c>
      <c r="B161" s="144"/>
      <c r="C161" s="145"/>
      <c r="D161" s="144"/>
      <c r="E161" s="143" t="str">
        <f aca="false">IF(OR(B161="",D161=""),"",D161-B161)</f>
        <v/>
      </c>
      <c r="F161" s="143"/>
      <c r="G161" s="145"/>
      <c r="H161" s="145"/>
      <c r="I161" s="146"/>
      <c r="J161" s="147"/>
      <c r="K161" s="148" t="str">
        <f aca="false">IF(OR(C161="",F161="",J161=""),"",J161*100*F161)</f>
        <v/>
      </c>
      <c r="L161" s="147"/>
      <c r="M161" s="148" t="str">
        <f aca="false">IF(OR(L161="",C161="",S161&lt;&gt;"Open"),"",L161*100*F161)</f>
        <v/>
      </c>
      <c r="N161" s="148" t="str">
        <f aca="false">IF(OR(M161="",K161="",S161&lt;&gt;"Open"),"",IF(H161="Long",M161-K161,K161-M161))</f>
        <v/>
      </c>
      <c r="O161" s="149" t="str">
        <f aca="false">IF(OR(N161="",K161="",K161=0),"",N161/K161)</f>
        <v/>
      </c>
      <c r="P161" s="144"/>
      <c r="Q161" s="147"/>
      <c r="R161" s="148" t="str">
        <f aca="false">IF(OR(P161="",Q161="",J161="",F161="",C161=""),"",IF(H161="Long",(Q161-J161)*100*F161,(J161-Q161)*100*F161))</f>
        <v/>
      </c>
      <c r="S161" s="145" t="str">
        <f aca="false">IF(C161="","",IF(P161="","Open",IF(R161&gt;=0,"Won","Lost")))</f>
        <v/>
      </c>
      <c r="T161" s="150"/>
    </row>
    <row r="162" customFormat="false" ht="15" hidden="false" customHeight="true" outlineLevel="0" collapsed="false">
      <c r="A162" s="143" t="str">
        <f aca="false">IF(C162="","",ROW()-29)</f>
        <v/>
      </c>
      <c r="B162" s="144"/>
      <c r="C162" s="145"/>
      <c r="D162" s="144"/>
      <c r="E162" s="143" t="str">
        <f aca="false">IF(OR(B162="",D162=""),"",D162-B162)</f>
        <v/>
      </c>
      <c r="F162" s="143"/>
      <c r="G162" s="145"/>
      <c r="H162" s="145"/>
      <c r="I162" s="146"/>
      <c r="J162" s="147"/>
      <c r="K162" s="148" t="str">
        <f aca="false">IF(OR(C162="",F162="",J162=""),"",J162*100*F162)</f>
        <v/>
      </c>
      <c r="L162" s="147"/>
      <c r="M162" s="148" t="str">
        <f aca="false">IF(OR(L162="",C162="",S162&lt;&gt;"Open"),"",L162*100*F162)</f>
        <v/>
      </c>
      <c r="N162" s="148" t="str">
        <f aca="false">IF(OR(M162="",K162="",S162&lt;&gt;"Open"),"",IF(H162="Long",M162-K162,K162-M162))</f>
        <v/>
      </c>
      <c r="O162" s="149" t="str">
        <f aca="false">IF(OR(N162="",K162="",K162=0),"",N162/K162)</f>
        <v/>
      </c>
      <c r="P162" s="144"/>
      <c r="Q162" s="147"/>
      <c r="R162" s="148" t="str">
        <f aca="false">IF(OR(P162="",Q162="",J162="",F162="",C162=""),"",IF(H162="Long",(Q162-J162)*100*F162,(J162-Q162)*100*F162))</f>
        <v/>
      </c>
      <c r="S162" s="145" t="str">
        <f aca="false">IF(C162="","",IF(P162="","Open",IF(R162&gt;=0,"Won","Lost")))</f>
        <v/>
      </c>
      <c r="T162" s="150"/>
    </row>
    <row r="163" customFormat="false" ht="15" hidden="false" customHeight="true" outlineLevel="0" collapsed="false">
      <c r="A163" s="143" t="str">
        <f aca="false">IF(C163="","",ROW()-29)</f>
        <v/>
      </c>
      <c r="B163" s="144"/>
      <c r="C163" s="145"/>
      <c r="D163" s="144"/>
      <c r="E163" s="143" t="str">
        <f aca="false">IF(OR(B163="",D163=""),"",D163-B163)</f>
        <v/>
      </c>
      <c r="F163" s="143"/>
      <c r="G163" s="145"/>
      <c r="H163" s="145"/>
      <c r="I163" s="146"/>
      <c r="J163" s="147"/>
      <c r="K163" s="148" t="str">
        <f aca="false">IF(OR(C163="",F163="",J163=""),"",J163*100*F163)</f>
        <v/>
      </c>
      <c r="L163" s="147"/>
      <c r="M163" s="148" t="str">
        <f aca="false">IF(OR(L163="",C163="",S163&lt;&gt;"Open"),"",L163*100*F163)</f>
        <v/>
      </c>
      <c r="N163" s="148" t="str">
        <f aca="false">IF(OR(M163="",K163="",S163&lt;&gt;"Open"),"",IF(H163="Long",M163-K163,K163-M163))</f>
        <v/>
      </c>
      <c r="O163" s="149" t="str">
        <f aca="false">IF(OR(N163="",K163="",K163=0),"",N163/K163)</f>
        <v/>
      </c>
      <c r="P163" s="144"/>
      <c r="Q163" s="147"/>
      <c r="R163" s="148" t="str">
        <f aca="false">IF(OR(P163="",Q163="",J163="",F163="",C163=""),"",IF(H163="Long",(Q163-J163)*100*F163,(J163-Q163)*100*F163))</f>
        <v/>
      </c>
      <c r="S163" s="145" t="str">
        <f aca="false">IF(C163="","",IF(P163="","Open",IF(R163&gt;=0,"Won","Lost")))</f>
        <v/>
      </c>
      <c r="T163" s="150"/>
    </row>
    <row r="164" customFormat="false" ht="15" hidden="false" customHeight="true" outlineLevel="0" collapsed="false">
      <c r="A164" s="143" t="str">
        <f aca="false">IF(C164="","",ROW()-29)</f>
        <v/>
      </c>
      <c r="B164" s="144"/>
      <c r="C164" s="145"/>
      <c r="D164" s="144"/>
      <c r="E164" s="143" t="str">
        <f aca="false">IF(OR(B164="",D164=""),"",D164-B164)</f>
        <v/>
      </c>
      <c r="F164" s="143"/>
      <c r="G164" s="145"/>
      <c r="H164" s="145"/>
      <c r="I164" s="146"/>
      <c r="J164" s="147"/>
      <c r="K164" s="148" t="str">
        <f aca="false">IF(OR(C164="",F164="",J164=""),"",J164*100*F164)</f>
        <v/>
      </c>
      <c r="L164" s="147"/>
      <c r="M164" s="148" t="str">
        <f aca="false">IF(OR(L164="",C164="",S164&lt;&gt;"Open"),"",L164*100*F164)</f>
        <v/>
      </c>
      <c r="N164" s="148" t="str">
        <f aca="false">IF(OR(M164="",K164="",S164&lt;&gt;"Open"),"",IF(H164="Long",M164-K164,K164-M164))</f>
        <v/>
      </c>
      <c r="O164" s="149" t="str">
        <f aca="false">IF(OR(N164="",K164="",K164=0),"",N164/K164)</f>
        <v/>
      </c>
      <c r="P164" s="144"/>
      <c r="Q164" s="147"/>
      <c r="R164" s="148" t="str">
        <f aca="false">IF(OR(P164="",Q164="",J164="",F164="",C164=""),"",IF(H164="Long",(Q164-J164)*100*F164,(J164-Q164)*100*F164))</f>
        <v/>
      </c>
      <c r="S164" s="145" t="str">
        <f aca="false">IF(C164="","",IF(P164="","Open",IF(R164&gt;=0,"Won","Lost")))</f>
        <v/>
      </c>
      <c r="T164" s="150"/>
    </row>
    <row r="165" customFormat="false" ht="15" hidden="false" customHeight="true" outlineLevel="0" collapsed="false">
      <c r="A165" s="143" t="str">
        <f aca="false">IF(C165="","",ROW()-29)</f>
        <v/>
      </c>
      <c r="B165" s="144"/>
      <c r="C165" s="145"/>
      <c r="D165" s="144"/>
      <c r="E165" s="143" t="str">
        <f aca="false">IF(OR(B165="",D165=""),"",D165-B165)</f>
        <v/>
      </c>
      <c r="F165" s="143"/>
      <c r="G165" s="145"/>
      <c r="H165" s="145"/>
      <c r="I165" s="146"/>
      <c r="J165" s="147"/>
      <c r="K165" s="148" t="str">
        <f aca="false">IF(OR(C165="",F165="",J165=""),"",J165*100*F165)</f>
        <v/>
      </c>
      <c r="L165" s="147"/>
      <c r="M165" s="148" t="str">
        <f aca="false">IF(OR(L165="",C165="",S165&lt;&gt;"Open"),"",L165*100*F165)</f>
        <v/>
      </c>
      <c r="N165" s="148" t="str">
        <f aca="false">IF(OR(M165="",K165="",S165&lt;&gt;"Open"),"",IF(H165="Long",M165-K165,K165-M165))</f>
        <v/>
      </c>
      <c r="O165" s="149" t="str">
        <f aca="false">IF(OR(N165="",K165="",K165=0),"",N165/K165)</f>
        <v/>
      </c>
      <c r="P165" s="144"/>
      <c r="Q165" s="147"/>
      <c r="R165" s="148" t="str">
        <f aca="false">IF(OR(P165="",Q165="",J165="",F165="",C165=""),"",IF(H165="Long",(Q165-J165)*100*F165,(J165-Q165)*100*F165))</f>
        <v/>
      </c>
      <c r="S165" s="145" t="str">
        <f aca="false">IF(C165="","",IF(P165="","Open",IF(R165&gt;=0,"Won","Lost")))</f>
        <v/>
      </c>
      <c r="T165" s="150"/>
    </row>
    <row r="166" customFormat="false" ht="15" hidden="false" customHeight="true" outlineLevel="0" collapsed="false">
      <c r="A166" s="143" t="str">
        <f aca="false">IF(C166="","",ROW()-29)</f>
        <v/>
      </c>
      <c r="B166" s="144"/>
      <c r="C166" s="145"/>
      <c r="D166" s="144"/>
      <c r="E166" s="143" t="str">
        <f aca="false">IF(OR(B166="",D166=""),"",D166-B166)</f>
        <v/>
      </c>
      <c r="F166" s="143"/>
      <c r="G166" s="145"/>
      <c r="H166" s="145"/>
      <c r="I166" s="146"/>
      <c r="J166" s="147"/>
      <c r="K166" s="148" t="str">
        <f aca="false">IF(OR(C166="",F166="",J166=""),"",J166*100*F166)</f>
        <v/>
      </c>
      <c r="L166" s="147"/>
      <c r="M166" s="148" t="str">
        <f aca="false">IF(OR(L166="",C166="",S166&lt;&gt;"Open"),"",L166*100*F166)</f>
        <v/>
      </c>
      <c r="N166" s="148" t="str">
        <f aca="false">IF(OR(M166="",K166="",S166&lt;&gt;"Open"),"",IF(H166="Long",M166-K166,K166-M166))</f>
        <v/>
      </c>
      <c r="O166" s="149" t="str">
        <f aca="false">IF(OR(N166="",K166="",K166=0),"",N166/K166)</f>
        <v/>
      </c>
      <c r="P166" s="144"/>
      <c r="Q166" s="147"/>
      <c r="R166" s="148" t="str">
        <f aca="false">IF(OR(P166="",Q166="",J166="",F166="",C166=""),"",IF(H166="Long",(Q166-J166)*100*F166,(J166-Q166)*100*F166))</f>
        <v/>
      </c>
      <c r="S166" s="145" t="str">
        <f aca="false">IF(C166="","",IF(P166="","Open",IF(R166&gt;=0,"Won","Lost")))</f>
        <v/>
      </c>
      <c r="T166" s="150"/>
    </row>
    <row r="167" customFormat="false" ht="15" hidden="false" customHeight="true" outlineLevel="0" collapsed="false">
      <c r="A167" s="143" t="str">
        <f aca="false">IF(C167="","",ROW()-29)</f>
        <v/>
      </c>
      <c r="B167" s="144"/>
      <c r="C167" s="145"/>
      <c r="D167" s="144"/>
      <c r="E167" s="143" t="str">
        <f aca="false">IF(OR(B167="",D167=""),"",D167-B167)</f>
        <v/>
      </c>
      <c r="F167" s="143"/>
      <c r="G167" s="145"/>
      <c r="H167" s="145"/>
      <c r="I167" s="146"/>
      <c r="J167" s="147"/>
      <c r="K167" s="148" t="str">
        <f aca="false">IF(OR(C167="",F167="",J167=""),"",J167*100*F167)</f>
        <v/>
      </c>
      <c r="L167" s="147"/>
      <c r="M167" s="148" t="str">
        <f aca="false">IF(OR(L167="",C167="",S167&lt;&gt;"Open"),"",L167*100*F167)</f>
        <v/>
      </c>
      <c r="N167" s="148" t="str">
        <f aca="false">IF(OR(M167="",K167="",S167&lt;&gt;"Open"),"",IF(H167="Long",M167-K167,K167-M167))</f>
        <v/>
      </c>
      <c r="O167" s="149" t="str">
        <f aca="false">IF(OR(N167="",K167="",K167=0),"",N167/K167)</f>
        <v/>
      </c>
      <c r="P167" s="144"/>
      <c r="Q167" s="147"/>
      <c r="R167" s="148" t="str">
        <f aca="false">IF(OR(P167="",Q167="",J167="",F167="",C167=""),"",IF(H167="Long",(Q167-J167)*100*F167,(J167-Q167)*100*F167))</f>
        <v/>
      </c>
      <c r="S167" s="145" t="str">
        <f aca="false">IF(C167="","",IF(P167="","Open",IF(R167&gt;=0,"Won","Lost")))</f>
        <v/>
      </c>
      <c r="T167" s="150"/>
    </row>
    <row r="168" customFormat="false" ht="15" hidden="false" customHeight="true" outlineLevel="0" collapsed="false">
      <c r="A168" s="143" t="str">
        <f aca="false">IF(C168="","",ROW()-29)</f>
        <v/>
      </c>
      <c r="B168" s="144"/>
      <c r="C168" s="145"/>
      <c r="D168" s="144"/>
      <c r="E168" s="143" t="str">
        <f aca="false">IF(OR(B168="",D168=""),"",D168-B168)</f>
        <v/>
      </c>
      <c r="F168" s="143"/>
      <c r="G168" s="145"/>
      <c r="H168" s="145"/>
      <c r="I168" s="146"/>
      <c r="J168" s="147"/>
      <c r="K168" s="148" t="str">
        <f aca="false">IF(OR(C168="",F168="",J168=""),"",J168*100*F168)</f>
        <v/>
      </c>
      <c r="L168" s="147"/>
      <c r="M168" s="148" t="str">
        <f aca="false">IF(OR(L168="",C168="",S168&lt;&gt;"Open"),"",L168*100*F168)</f>
        <v/>
      </c>
      <c r="N168" s="148" t="str">
        <f aca="false">IF(OR(M168="",K168="",S168&lt;&gt;"Open"),"",IF(H168="Long",M168-K168,K168-M168))</f>
        <v/>
      </c>
      <c r="O168" s="149" t="str">
        <f aca="false">IF(OR(N168="",K168="",K168=0),"",N168/K168)</f>
        <v/>
      </c>
      <c r="P168" s="144"/>
      <c r="Q168" s="147"/>
      <c r="R168" s="148" t="str">
        <f aca="false">IF(OR(P168="",Q168="",J168="",F168="",C168=""),"",IF(H168="Long",(Q168-J168)*100*F168,(J168-Q168)*100*F168))</f>
        <v/>
      </c>
      <c r="S168" s="145" t="str">
        <f aca="false">IF(C168="","",IF(P168="","Open",IF(R168&gt;=0,"Won","Lost")))</f>
        <v/>
      </c>
      <c r="T168" s="150"/>
    </row>
    <row r="169" customFormat="false" ht="15" hidden="false" customHeight="true" outlineLevel="0" collapsed="false">
      <c r="A169" s="143" t="str">
        <f aca="false">IF(C169="","",ROW()-29)</f>
        <v/>
      </c>
      <c r="B169" s="144"/>
      <c r="C169" s="145"/>
      <c r="D169" s="144"/>
      <c r="E169" s="143" t="str">
        <f aca="false">IF(OR(B169="",D169=""),"",D169-B169)</f>
        <v/>
      </c>
      <c r="F169" s="143"/>
      <c r="G169" s="145"/>
      <c r="H169" s="145"/>
      <c r="I169" s="146"/>
      <c r="J169" s="147"/>
      <c r="K169" s="148" t="str">
        <f aca="false">IF(OR(C169="",F169="",J169=""),"",J169*100*F169)</f>
        <v/>
      </c>
      <c r="L169" s="147"/>
      <c r="M169" s="148" t="str">
        <f aca="false">IF(OR(L169="",C169="",S169&lt;&gt;"Open"),"",L169*100*F169)</f>
        <v/>
      </c>
      <c r="N169" s="148" t="str">
        <f aca="false">IF(OR(M169="",K169="",S169&lt;&gt;"Open"),"",IF(H169="Long",M169-K169,K169-M169))</f>
        <v/>
      </c>
      <c r="O169" s="149" t="str">
        <f aca="false">IF(OR(N169="",K169="",K169=0),"",N169/K169)</f>
        <v/>
      </c>
      <c r="P169" s="144"/>
      <c r="Q169" s="147"/>
      <c r="R169" s="148" t="str">
        <f aca="false">IF(OR(P169="",Q169="",J169="",F169="",C169=""),"",IF(H169="Long",(Q169-J169)*100*F169,(J169-Q169)*100*F169))</f>
        <v/>
      </c>
      <c r="S169" s="145" t="str">
        <f aca="false">IF(C169="","",IF(P169="","Open",IF(R169&gt;=0,"Won","Lost")))</f>
        <v/>
      </c>
      <c r="T169" s="150"/>
    </row>
    <row r="170" customFormat="false" ht="15" hidden="false" customHeight="true" outlineLevel="0" collapsed="false">
      <c r="A170" s="143" t="str">
        <f aca="false">IF(C170="","",ROW()-29)</f>
        <v/>
      </c>
      <c r="B170" s="144"/>
      <c r="C170" s="145"/>
      <c r="D170" s="144"/>
      <c r="E170" s="143" t="str">
        <f aca="false">IF(OR(B170="",D170=""),"",D170-B170)</f>
        <v/>
      </c>
      <c r="F170" s="143"/>
      <c r="G170" s="145"/>
      <c r="H170" s="145"/>
      <c r="I170" s="146"/>
      <c r="J170" s="147"/>
      <c r="K170" s="148" t="str">
        <f aca="false">IF(OR(C170="",F170="",J170=""),"",J170*100*F170)</f>
        <v/>
      </c>
      <c r="L170" s="147"/>
      <c r="M170" s="148" t="str">
        <f aca="false">IF(OR(L170="",C170="",S170&lt;&gt;"Open"),"",L170*100*F170)</f>
        <v/>
      </c>
      <c r="N170" s="148" t="str">
        <f aca="false">IF(OR(M170="",K170="",S170&lt;&gt;"Open"),"",IF(H170="Long",M170-K170,K170-M170))</f>
        <v/>
      </c>
      <c r="O170" s="149" t="str">
        <f aca="false">IF(OR(N170="",K170="",K170=0),"",N170/K170)</f>
        <v/>
      </c>
      <c r="P170" s="144"/>
      <c r="Q170" s="147"/>
      <c r="R170" s="148" t="str">
        <f aca="false">IF(OR(P170="",Q170="",J170="",F170="",C170=""),"",IF(H170="Long",(Q170-J170)*100*F170,(J170-Q170)*100*F170))</f>
        <v/>
      </c>
      <c r="S170" s="145" t="str">
        <f aca="false">IF(C170="","",IF(P170="","Open",IF(R170&gt;=0,"Won","Lost")))</f>
        <v/>
      </c>
      <c r="T170" s="150"/>
    </row>
    <row r="171" customFormat="false" ht="15" hidden="false" customHeight="true" outlineLevel="0" collapsed="false">
      <c r="A171" s="143" t="str">
        <f aca="false">IF(C171="","",ROW()-29)</f>
        <v/>
      </c>
      <c r="B171" s="144"/>
      <c r="C171" s="145"/>
      <c r="D171" s="144"/>
      <c r="E171" s="143" t="str">
        <f aca="false">IF(OR(B171="",D171=""),"",D171-B171)</f>
        <v/>
      </c>
      <c r="F171" s="143"/>
      <c r="G171" s="145"/>
      <c r="H171" s="145"/>
      <c r="I171" s="146"/>
      <c r="J171" s="147"/>
      <c r="K171" s="148" t="str">
        <f aca="false">IF(OR(C171="",F171="",J171=""),"",J171*100*F171)</f>
        <v/>
      </c>
      <c r="L171" s="147"/>
      <c r="M171" s="148" t="str">
        <f aca="false">IF(OR(L171="",C171="",S171&lt;&gt;"Open"),"",L171*100*F171)</f>
        <v/>
      </c>
      <c r="N171" s="148" t="str">
        <f aca="false">IF(OR(M171="",K171="",S171&lt;&gt;"Open"),"",IF(H171="Long",M171-K171,K171-M171))</f>
        <v/>
      </c>
      <c r="O171" s="149" t="str">
        <f aca="false">IF(OR(N171="",K171="",K171=0),"",N171/K171)</f>
        <v/>
      </c>
      <c r="P171" s="144"/>
      <c r="Q171" s="147"/>
      <c r="R171" s="148" t="str">
        <f aca="false">IF(OR(P171="",Q171="",J171="",F171="",C171=""),"",IF(H171="Long",(Q171-J171)*100*F171,(J171-Q171)*100*F171))</f>
        <v/>
      </c>
      <c r="S171" s="145" t="str">
        <f aca="false">IF(C171="","",IF(P171="","Open",IF(R171&gt;=0,"Won","Lost")))</f>
        <v/>
      </c>
      <c r="T171" s="150"/>
    </row>
    <row r="172" customFormat="false" ht="15" hidden="false" customHeight="true" outlineLevel="0" collapsed="false">
      <c r="A172" s="143" t="str">
        <f aca="false">IF(C172="","",ROW()-29)</f>
        <v/>
      </c>
      <c r="B172" s="144"/>
      <c r="C172" s="145"/>
      <c r="D172" s="144"/>
      <c r="E172" s="143" t="str">
        <f aca="false">IF(OR(B172="",D172=""),"",D172-B172)</f>
        <v/>
      </c>
      <c r="F172" s="143"/>
      <c r="G172" s="145"/>
      <c r="H172" s="145"/>
      <c r="I172" s="146"/>
      <c r="J172" s="147"/>
      <c r="K172" s="148" t="str">
        <f aca="false">IF(OR(C172="",F172="",J172=""),"",J172*100*F172)</f>
        <v/>
      </c>
      <c r="L172" s="147"/>
      <c r="M172" s="148" t="str">
        <f aca="false">IF(OR(L172="",C172="",S172&lt;&gt;"Open"),"",L172*100*F172)</f>
        <v/>
      </c>
      <c r="N172" s="148" t="str">
        <f aca="false">IF(OR(M172="",K172="",S172&lt;&gt;"Open"),"",IF(H172="Long",M172-K172,K172-M172))</f>
        <v/>
      </c>
      <c r="O172" s="149" t="str">
        <f aca="false">IF(OR(N172="",K172="",K172=0),"",N172/K172)</f>
        <v/>
      </c>
      <c r="P172" s="144"/>
      <c r="Q172" s="147"/>
      <c r="R172" s="148" t="str">
        <f aca="false">IF(OR(P172="",Q172="",J172="",F172="",C172=""),"",IF(H172="Long",(Q172-J172)*100*F172,(J172-Q172)*100*F172))</f>
        <v/>
      </c>
      <c r="S172" s="145" t="str">
        <f aca="false">IF(C172="","",IF(P172="","Open",IF(R172&gt;=0,"Won","Lost")))</f>
        <v/>
      </c>
      <c r="T172" s="150"/>
    </row>
    <row r="173" customFormat="false" ht="15" hidden="false" customHeight="true" outlineLevel="0" collapsed="false">
      <c r="A173" s="143" t="str">
        <f aca="false">IF(C173="","",ROW()-29)</f>
        <v/>
      </c>
      <c r="B173" s="144"/>
      <c r="C173" s="145"/>
      <c r="D173" s="144"/>
      <c r="E173" s="143" t="str">
        <f aca="false">IF(OR(B173="",D173=""),"",D173-B173)</f>
        <v/>
      </c>
      <c r="F173" s="143"/>
      <c r="G173" s="145"/>
      <c r="H173" s="145"/>
      <c r="I173" s="146"/>
      <c r="J173" s="147"/>
      <c r="K173" s="148" t="str">
        <f aca="false">IF(OR(C173="",F173="",J173=""),"",J173*100*F173)</f>
        <v/>
      </c>
      <c r="L173" s="147"/>
      <c r="M173" s="148" t="str">
        <f aca="false">IF(OR(L173="",C173="",S173&lt;&gt;"Open"),"",L173*100*F173)</f>
        <v/>
      </c>
      <c r="N173" s="148" t="str">
        <f aca="false">IF(OR(M173="",K173="",S173&lt;&gt;"Open"),"",IF(H173="Long",M173-K173,K173-M173))</f>
        <v/>
      </c>
      <c r="O173" s="149" t="str">
        <f aca="false">IF(OR(N173="",K173="",K173=0),"",N173/K173)</f>
        <v/>
      </c>
      <c r="P173" s="144"/>
      <c r="Q173" s="147"/>
      <c r="R173" s="148" t="str">
        <f aca="false">IF(OR(P173="",Q173="",J173="",F173="",C173=""),"",IF(H173="Long",(Q173-J173)*100*F173,(J173-Q173)*100*F173))</f>
        <v/>
      </c>
      <c r="S173" s="145" t="str">
        <f aca="false">IF(C173="","",IF(P173="","Open",IF(R173&gt;=0,"Won","Lost")))</f>
        <v/>
      </c>
      <c r="T173" s="150"/>
    </row>
    <row r="174" customFormat="false" ht="15" hidden="false" customHeight="true" outlineLevel="0" collapsed="false">
      <c r="A174" s="143" t="str">
        <f aca="false">IF(C174="","",ROW()-29)</f>
        <v/>
      </c>
      <c r="B174" s="144"/>
      <c r="C174" s="145"/>
      <c r="D174" s="144"/>
      <c r="E174" s="143" t="str">
        <f aca="false">IF(OR(B174="",D174=""),"",D174-B174)</f>
        <v/>
      </c>
      <c r="F174" s="143"/>
      <c r="G174" s="145"/>
      <c r="H174" s="145"/>
      <c r="I174" s="146"/>
      <c r="J174" s="147"/>
      <c r="K174" s="148" t="str">
        <f aca="false">IF(OR(C174="",F174="",J174=""),"",J174*100*F174)</f>
        <v/>
      </c>
      <c r="L174" s="147"/>
      <c r="M174" s="148" t="str">
        <f aca="false">IF(OR(L174="",C174="",S174&lt;&gt;"Open"),"",L174*100*F174)</f>
        <v/>
      </c>
      <c r="N174" s="148" t="str">
        <f aca="false">IF(OR(M174="",K174="",S174&lt;&gt;"Open"),"",IF(H174="Long",M174-K174,K174-M174))</f>
        <v/>
      </c>
      <c r="O174" s="149" t="str">
        <f aca="false">IF(OR(N174="",K174="",K174=0),"",N174/K174)</f>
        <v/>
      </c>
      <c r="P174" s="144"/>
      <c r="Q174" s="147"/>
      <c r="R174" s="148" t="str">
        <f aca="false">IF(OR(P174="",Q174="",J174="",F174="",C174=""),"",IF(H174="Long",(Q174-J174)*100*F174,(J174-Q174)*100*F174))</f>
        <v/>
      </c>
      <c r="S174" s="145" t="str">
        <f aca="false">IF(C174="","",IF(P174="","Open",IF(R174&gt;=0,"Won","Lost")))</f>
        <v/>
      </c>
      <c r="T174" s="150"/>
    </row>
    <row r="175" customFormat="false" ht="15" hidden="false" customHeight="true" outlineLevel="0" collapsed="false">
      <c r="A175" s="143" t="str">
        <f aca="false">IF(C175="","",ROW()-29)</f>
        <v/>
      </c>
      <c r="B175" s="144"/>
      <c r="C175" s="145"/>
      <c r="D175" s="144"/>
      <c r="E175" s="143" t="str">
        <f aca="false">IF(OR(B175="",D175=""),"",D175-B175)</f>
        <v/>
      </c>
      <c r="F175" s="143"/>
      <c r="G175" s="145"/>
      <c r="H175" s="145"/>
      <c r="I175" s="146"/>
      <c r="J175" s="147"/>
      <c r="K175" s="148" t="str">
        <f aca="false">IF(OR(C175="",F175="",J175=""),"",J175*100*F175)</f>
        <v/>
      </c>
      <c r="L175" s="147"/>
      <c r="M175" s="148" t="str">
        <f aca="false">IF(OR(L175="",C175="",S175&lt;&gt;"Open"),"",L175*100*F175)</f>
        <v/>
      </c>
      <c r="N175" s="148" t="str">
        <f aca="false">IF(OR(M175="",K175="",S175&lt;&gt;"Open"),"",IF(H175="Long",M175-K175,K175-M175))</f>
        <v/>
      </c>
      <c r="O175" s="149" t="str">
        <f aca="false">IF(OR(N175="",K175="",K175=0),"",N175/K175)</f>
        <v/>
      </c>
      <c r="P175" s="144"/>
      <c r="Q175" s="147"/>
      <c r="R175" s="148" t="str">
        <f aca="false">IF(OR(P175="",Q175="",J175="",F175="",C175=""),"",IF(H175="Long",(Q175-J175)*100*F175,(J175-Q175)*100*F175))</f>
        <v/>
      </c>
      <c r="S175" s="145" t="str">
        <f aca="false">IF(C175="","",IF(P175="","Open",IF(R175&gt;=0,"Won","Lost")))</f>
        <v/>
      </c>
      <c r="T175" s="150"/>
    </row>
    <row r="176" customFormat="false" ht="15" hidden="false" customHeight="true" outlineLevel="0" collapsed="false">
      <c r="A176" s="143" t="str">
        <f aca="false">IF(C176="","",ROW()-29)</f>
        <v/>
      </c>
      <c r="B176" s="144"/>
      <c r="C176" s="145"/>
      <c r="D176" s="144"/>
      <c r="E176" s="143" t="str">
        <f aca="false">IF(OR(B176="",D176=""),"",D176-B176)</f>
        <v/>
      </c>
      <c r="F176" s="143"/>
      <c r="G176" s="145"/>
      <c r="H176" s="145"/>
      <c r="I176" s="146"/>
      <c r="J176" s="147"/>
      <c r="K176" s="148" t="str">
        <f aca="false">IF(OR(C176="",F176="",J176=""),"",J176*100*F176)</f>
        <v/>
      </c>
      <c r="L176" s="147"/>
      <c r="M176" s="148" t="str">
        <f aca="false">IF(OR(L176="",C176="",S176&lt;&gt;"Open"),"",L176*100*F176)</f>
        <v/>
      </c>
      <c r="N176" s="148" t="str">
        <f aca="false">IF(OR(M176="",K176="",S176&lt;&gt;"Open"),"",IF(H176="Long",M176-K176,K176-M176))</f>
        <v/>
      </c>
      <c r="O176" s="149" t="str">
        <f aca="false">IF(OR(N176="",K176="",K176=0),"",N176/K176)</f>
        <v/>
      </c>
      <c r="P176" s="144"/>
      <c r="Q176" s="147"/>
      <c r="R176" s="148" t="str">
        <f aca="false">IF(OR(P176="",Q176="",J176="",F176="",C176=""),"",IF(H176="Long",(Q176-J176)*100*F176,(J176-Q176)*100*F176))</f>
        <v/>
      </c>
      <c r="S176" s="145" t="str">
        <f aca="false">IF(C176="","",IF(P176="","Open",IF(R176&gt;=0,"Won","Lost")))</f>
        <v/>
      </c>
      <c r="T176" s="150"/>
    </row>
    <row r="177" customFormat="false" ht="15" hidden="false" customHeight="true" outlineLevel="0" collapsed="false">
      <c r="A177" s="143" t="str">
        <f aca="false">IF(C177="","",ROW()-29)</f>
        <v/>
      </c>
      <c r="B177" s="144"/>
      <c r="C177" s="145"/>
      <c r="D177" s="144"/>
      <c r="E177" s="143" t="str">
        <f aca="false">IF(OR(B177="",D177=""),"",D177-B177)</f>
        <v/>
      </c>
      <c r="F177" s="143"/>
      <c r="G177" s="145"/>
      <c r="H177" s="145"/>
      <c r="I177" s="146"/>
      <c r="J177" s="147"/>
      <c r="K177" s="148" t="str">
        <f aca="false">IF(OR(C177="",F177="",J177=""),"",J177*100*F177)</f>
        <v/>
      </c>
      <c r="L177" s="147"/>
      <c r="M177" s="148" t="str">
        <f aca="false">IF(OR(L177="",C177="",S177&lt;&gt;"Open"),"",L177*100*F177)</f>
        <v/>
      </c>
      <c r="N177" s="148" t="str">
        <f aca="false">IF(OR(M177="",K177="",S177&lt;&gt;"Open"),"",IF(H177="Long",M177-K177,K177-M177))</f>
        <v/>
      </c>
      <c r="O177" s="149" t="str">
        <f aca="false">IF(OR(N177="",K177="",K177=0),"",N177/K177)</f>
        <v/>
      </c>
      <c r="P177" s="144"/>
      <c r="Q177" s="147"/>
      <c r="R177" s="148" t="str">
        <f aca="false">IF(OR(P177="",Q177="",J177="",F177="",C177=""),"",IF(H177="Long",(Q177-J177)*100*F177,(J177-Q177)*100*F177))</f>
        <v/>
      </c>
      <c r="S177" s="145" t="str">
        <f aca="false">IF(C177="","",IF(P177="","Open",IF(R177&gt;=0,"Won","Lost")))</f>
        <v/>
      </c>
      <c r="T177" s="150"/>
    </row>
    <row r="178" customFormat="false" ht="15" hidden="false" customHeight="true" outlineLevel="0" collapsed="false">
      <c r="A178" s="143" t="str">
        <f aca="false">IF(C178="","",ROW()-29)</f>
        <v/>
      </c>
      <c r="B178" s="144"/>
      <c r="C178" s="145"/>
      <c r="D178" s="144"/>
      <c r="E178" s="143" t="str">
        <f aca="false">IF(OR(B178="",D178=""),"",D178-B178)</f>
        <v/>
      </c>
      <c r="F178" s="143"/>
      <c r="G178" s="145"/>
      <c r="H178" s="145"/>
      <c r="I178" s="146"/>
      <c r="J178" s="147"/>
      <c r="K178" s="148" t="str">
        <f aca="false">IF(OR(C178="",F178="",J178=""),"",J178*100*F178)</f>
        <v/>
      </c>
      <c r="L178" s="147"/>
      <c r="M178" s="148" t="str">
        <f aca="false">IF(OR(L178="",C178="",S178&lt;&gt;"Open"),"",L178*100*F178)</f>
        <v/>
      </c>
      <c r="N178" s="148" t="str">
        <f aca="false">IF(OR(M178="",K178="",S178&lt;&gt;"Open"),"",IF(H178="Long",M178-K178,K178-M178))</f>
        <v/>
      </c>
      <c r="O178" s="149" t="str">
        <f aca="false">IF(OR(N178="",K178="",K178=0),"",N178/K178)</f>
        <v/>
      </c>
      <c r="P178" s="144"/>
      <c r="Q178" s="147"/>
      <c r="R178" s="148" t="str">
        <f aca="false">IF(OR(P178="",Q178="",J178="",F178="",C178=""),"",IF(H178="Long",(Q178-J178)*100*F178,(J178-Q178)*100*F178))</f>
        <v/>
      </c>
      <c r="S178" s="145" t="str">
        <f aca="false">IF(C178="","",IF(P178="","Open",IF(R178&gt;=0,"Won","Lost")))</f>
        <v/>
      </c>
      <c r="T178" s="150"/>
    </row>
    <row r="179" customFormat="false" ht="15" hidden="false" customHeight="true" outlineLevel="0" collapsed="false">
      <c r="A179" s="143" t="str">
        <f aca="false">IF(C179="","",ROW()-29)</f>
        <v/>
      </c>
      <c r="B179" s="144"/>
      <c r="C179" s="145"/>
      <c r="D179" s="144"/>
      <c r="E179" s="143" t="str">
        <f aca="false">IF(OR(B179="",D179=""),"",D179-B179)</f>
        <v/>
      </c>
      <c r="F179" s="143"/>
      <c r="G179" s="145"/>
      <c r="H179" s="145"/>
      <c r="I179" s="146"/>
      <c r="J179" s="147"/>
      <c r="K179" s="148" t="str">
        <f aca="false">IF(OR(C179="",F179="",J179=""),"",J179*100*F179)</f>
        <v/>
      </c>
      <c r="L179" s="147"/>
      <c r="M179" s="148" t="str">
        <f aca="false">IF(OR(L179="",C179="",S179&lt;&gt;"Open"),"",L179*100*F179)</f>
        <v/>
      </c>
      <c r="N179" s="148" t="str">
        <f aca="false">IF(OR(M179="",K179="",S179&lt;&gt;"Open"),"",IF(H179="Long",M179-K179,K179-M179))</f>
        <v/>
      </c>
      <c r="O179" s="149" t="str">
        <f aca="false">IF(OR(N179="",K179="",K179=0),"",N179/K179)</f>
        <v/>
      </c>
      <c r="P179" s="144"/>
      <c r="Q179" s="147"/>
      <c r="R179" s="148" t="str">
        <f aca="false">IF(OR(P179="",Q179="",J179="",F179="",C179=""),"",IF(H179="Long",(Q179-J179)*100*F179,(J179-Q179)*100*F179))</f>
        <v/>
      </c>
      <c r="S179" s="145" t="str">
        <f aca="false">IF(C179="","",IF(P179="","Open",IF(R179&gt;=0,"Won","Lost")))</f>
        <v/>
      </c>
      <c r="T179" s="150"/>
    </row>
    <row r="180" customFormat="false" ht="15" hidden="false" customHeight="true" outlineLevel="0" collapsed="false">
      <c r="A180" s="143" t="str">
        <f aca="false">IF(C180="","",ROW()-29)</f>
        <v/>
      </c>
      <c r="B180" s="144"/>
      <c r="C180" s="145"/>
      <c r="D180" s="144"/>
      <c r="E180" s="143" t="str">
        <f aca="false">IF(OR(B180="",D180=""),"",D180-B180)</f>
        <v/>
      </c>
      <c r="F180" s="143"/>
      <c r="G180" s="145"/>
      <c r="H180" s="145"/>
      <c r="I180" s="146"/>
      <c r="J180" s="147"/>
      <c r="K180" s="148" t="str">
        <f aca="false">IF(OR(C180="",F180="",J180=""),"",J180*100*F180)</f>
        <v/>
      </c>
      <c r="L180" s="147"/>
      <c r="M180" s="148" t="str">
        <f aca="false">IF(OR(L180="",C180="",S180&lt;&gt;"Open"),"",L180*100*F180)</f>
        <v/>
      </c>
      <c r="N180" s="148" t="str">
        <f aca="false">IF(OR(M180="",K180="",S180&lt;&gt;"Open"),"",IF(H180="Long",M180-K180,K180-M180))</f>
        <v/>
      </c>
      <c r="O180" s="149" t="str">
        <f aca="false">IF(OR(N180="",K180="",K180=0),"",N180/K180)</f>
        <v/>
      </c>
      <c r="P180" s="144"/>
      <c r="Q180" s="147"/>
      <c r="R180" s="148" t="str">
        <f aca="false">IF(OR(P180="",Q180="",J180="",F180="",C180=""),"",IF(H180="Long",(Q180-J180)*100*F180,(J180-Q180)*100*F180))</f>
        <v/>
      </c>
      <c r="S180" s="145" t="str">
        <f aca="false">IF(C180="","",IF(P180="","Open",IF(R180&gt;=0,"Won","Lost")))</f>
        <v/>
      </c>
      <c r="T180" s="150"/>
    </row>
    <row r="181" customFormat="false" ht="15" hidden="false" customHeight="true" outlineLevel="0" collapsed="false">
      <c r="A181" s="143" t="str">
        <f aca="false">IF(C181="","",ROW()-29)</f>
        <v/>
      </c>
      <c r="B181" s="144"/>
      <c r="C181" s="145"/>
      <c r="D181" s="144"/>
      <c r="E181" s="143" t="str">
        <f aca="false">IF(OR(B181="",D181=""),"",D181-B181)</f>
        <v/>
      </c>
      <c r="F181" s="143"/>
      <c r="G181" s="145"/>
      <c r="H181" s="145"/>
      <c r="I181" s="146"/>
      <c r="J181" s="147"/>
      <c r="K181" s="148" t="str">
        <f aca="false">IF(OR(C181="",F181="",J181=""),"",J181*100*F181)</f>
        <v/>
      </c>
      <c r="L181" s="147"/>
      <c r="M181" s="148" t="str">
        <f aca="false">IF(OR(L181="",C181="",S181&lt;&gt;"Open"),"",L181*100*F181)</f>
        <v/>
      </c>
      <c r="N181" s="148" t="str">
        <f aca="false">IF(OR(M181="",K181="",S181&lt;&gt;"Open"),"",IF(H181="Long",M181-K181,K181-M181))</f>
        <v/>
      </c>
      <c r="O181" s="149" t="str">
        <f aca="false">IF(OR(N181="",K181="",K181=0),"",N181/K181)</f>
        <v/>
      </c>
      <c r="P181" s="144"/>
      <c r="Q181" s="147"/>
      <c r="R181" s="148" t="str">
        <f aca="false">IF(OR(P181="",Q181="",J181="",F181="",C181=""),"",IF(H181="Long",(Q181-J181)*100*F181,(J181-Q181)*100*F181))</f>
        <v/>
      </c>
      <c r="S181" s="145" t="str">
        <f aca="false">IF(C181="","",IF(P181="","Open",IF(R181&gt;=0,"Won","Lost")))</f>
        <v/>
      </c>
      <c r="T181" s="150"/>
    </row>
    <row r="182" customFormat="false" ht="15" hidden="false" customHeight="true" outlineLevel="0" collapsed="false">
      <c r="A182" s="143" t="str">
        <f aca="false">IF(C182="","",ROW()-29)</f>
        <v/>
      </c>
      <c r="B182" s="144"/>
      <c r="C182" s="145"/>
      <c r="D182" s="144"/>
      <c r="E182" s="143" t="str">
        <f aca="false">IF(OR(B182="",D182=""),"",D182-B182)</f>
        <v/>
      </c>
      <c r="F182" s="143"/>
      <c r="G182" s="145"/>
      <c r="H182" s="145"/>
      <c r="I182" s="146"/>
      <c r="J182" s="147"/>
      <c r="K182" s="148" t="str">
        <f aca="false">IF(OR(C182="",F182="",J182=""),"",J182*100*F182)</f>
        <v/>
      </c>
      <c r="L182" s="147"/>
      <c r="M182" s="148" t="str">
        <f aca="false">IF(OR(L182="",C182="",S182&lt;&gt;"Open"),"",L182*100*F182)</f>
        <v/>
      </c>
      <c r="N182" s="148" t="str">
        <f aca="false">IF(OR(M182="",K182="",S182&lt;&gt;"Open"),"",IF(H182="Long",M182-K182,K182-M182))</f>
        <v/>
      </c>
      <c r="O182" s="149" t="str">
        <f aca="false">IF(OR(N182="",K182="",K182=0),"",N182/K182)</f>
        <v/>
      </c>
      <c r="P182" s="144"/>
      <c r="Q182" s="147"/>
      <c r="R182" s="148" t="str">
        <f aca="false">IF(OR(P182="",Q182="",J182="",F182="",C182=""),"",IF(H182="Long",(Q182-J182)*100*F182,(J182-Q182)*100*F182))</f>
        <v/>
      </c>
      <c r="S182" s="145" t="str">
        <f aca="false">IF(C182="","",IF(P182="","Open",IF(R182&gt;=0,"Won","Lost")))</f>
        <v/>
      </c>
      <c r="T182" s="150"/>
    </row>
    <row r="183" customFormat="false" ht="15" hidden="false" customHeight="true" outlineLevel="0" collapsed="false">
      <c r="A183" s="143" t="str">
        <f aca="false">IF(C183="","",ROW()-29)</f>
        <v/>
      </c>
      <c r="B183" s="144"/>
      <c r="C183" s="145"/>
      <c r="D183" s="144"/>
      <c r="E183" s="143" t="str">
        <f aca="false">IF(OR(B183="",D183=""),"",D183-B183)</f>
        <v/>
      </c>
      <c r="F183" s="143"/>
      <c r="G183" s="145"/>
      <c r="H183" s="145"/>
      <c r="I183" s="146"/>
      <c r="J183" s="147"/>
      <c r="K183" s="148" t="str">
        <f aca="false">IF(OR(C183="",F183="",J183=""),"",J183*100*F183)</f>
        <v/>
      </c>
      <c r="L183" s="147"/>
      <c r="M183" s="148" t="str">
        <f aca="false">IF(OR(L183="",C183="",S183&lt;&gt;"Open"),"",L183*100*F183)</f>
        <v/>
      </c>
      <c r="N183" s="148" t="str">
        <f aca="false">IF(OR(M183="",K183="",S183&lt;&gt;"Open"),"",IF(H183="Long",M183-K183,K183-M183))</f>
        <v/>
      </c>
      <c r="O183" s="149" t="str">
        <f aca="false">IF(OR(N183="",K183="",K183=0),"",N183/K183)</f>
        <v/>
      </c>
      <c r="P183" s="144"/>
      <c r="Q183" s="147"/>
      <c r="R183" s="148" t="str">
        <f aca="false">IF(OR(P183="",Q183="",J183="",F183="",C183=""),"",IF(H183="Long",(Q183-J183)*100*F183,(J183-Q183)*100*F183))</f>
        <v/>
      </c>
      <c r="S183" s="145" t="str">
        <f aca="false">IF(C183="","",IF(P183="","Open",IF(R183&gt;=0,"Won","Lost")))</f>
        <v/>
      </c>
      <c r="T183" s="150"/>
    </row>
    <row r="184" customFormat="false" ht="15" hidden="false" customHeight="true" outlineLevel="0" collapsed="false">
      <c r="A184" s="143" t="str">
        <f aca="false">IF(C184="","",ROW()-29)</f>
        <v/>
      </c>
      <c r="B184" s="144"/>
      <c r="C184" s="145"/>
      <c r="D184" s="144"/>
      <c r="E184" s="143" t="str">
        <f aca="false">IF(OR(B184="",D184=""),"",D184-B184)</f>
        <v/>
      </c>
      <c r="F184" s="143"/>
      <c r="G184" s="145"/>
      <c r="H184" s="145"/>
      <c r="I184" s="146"/>
      <c r="J184" s="147"/>
      <c r="K184" s="148" t="str">
        <f aca="false">IF(OR(C184="",F184="",J184=""),"",J184*100*F184)</f>
        <v/>
      </c>
      <c r="L184" s="147"/>
      <c r="M184" s="148" t="str">
        <f aca="false">IF(OR(L184="",C184="",S184&lt;&gt;"Open"),"",L184*100*F184)</f>
        <v/>
      </c>
      <c r="N184" s="148" t="str">
        <f aca="false">IF(OR(M184="",K184="",S184&lt;&gt;"Open"),"",IF(H184="Long",M184-K184,K184-M184))</f>
        <v/>
      </c>
      <c r="O184" s="149" t="str">
        <f aca="false">IF(OR(N184="",K184="",K184=0),"",N184/K184)</f>
        <v/>
      </c>
      <c r="P184" s="144"/>
      <c r="Q184" s="147"/>
      <c r="R184" s="148" t="str">
        <f aca="false">IF(OR(P184="",Q184="",J184="",F184="",C184=""),"",IF(H184="Long",(Q184-J184)*100*F184,(J184-Q184)*100*F184))</f>
        <v/>
      </c>
      <c r="S184" s="145" t="str">
        <f aca="false">IF(C184="","",IF(P184="","Open",IF(R184&gt;=0,"Won","Lost")))</f>
        <v/>
      </c>
      <c r="T184" s="150"/>
    </row>
    <row r="185" customFormat="false" ht="15" hidden="false" customHeight="true" outlineLevel="0" collapsed="false">
      <c r="A185" s="143" t="str">
        <f aca="false">IF(C185="","",ROW()-29)</f>
        <v/>
      </c>
      <c r="B185" s="144"/>
      <c r="C185" s="145"/>
      <c r="D185" s="144"/>
      <c r="E185" s="143" t="str">
        <f aca="false">IF(OR(B185="",D185=""),"",D185-B185)</f>
        <v/>
      </c>
      <c r="F185" s="143"/>
      <c r="G185" s="145"/>
      <c r="H185" s="145"/>
      <c r="I185" s="146"/>
      <c r="J185" s="147"/>
      <c r="K185" s="148" t="str">
        <f aca="false">IF(OR(C185="",F185="",J185=""),"",J185*100*F185)</f>
        <v/>
      </c>
      <c r="L185" s="147"/>
      <c r="M185" s="148" t="str">
        <f aca="false">IF(OR(L185="",C185="",S185&lt;&gt;"Open"),"",L185*100*F185)</f>
        <v/>
      </c>
      <c r="N185" s="148" t="str">
        <f aca="false">IF(OR(M185="",K185="",S185&lt;&gt;"Open"),"",IF(H185="Long",M185-K185,K185-M185))</f>
        <v/>
      </c>
      <c r="O185" s="149" t="str">
        <f aca="false">IF(OR(N185="",K185="",K185=0),"",N185/K185)</f>
        <v/>
      </c>
      <c r="P185" s="144"/>
      <c r="Q185" s="147"/>
      <c r="R185" s="148" t="str">
        <f aca="false">IF(OR(P185="",Q185="",J185="",F185="",C185=""),"",IF(H185="Long",(Q185-J185)*100*F185,(J185-Q185)*100*F185))</f>
        <v/>
      </c>
      <c r="S185" s="145" t="str">
        <f aca="false">IF(C185="","",IF(P185="","Open",IF(R185&gt;=0,"Won","Lost")))</f>
        <v/>
      </c>
      <c r="T185" s="150"/>
    </row>
    <row r="186" customFormat="false" ht="15" hidden="false" customHeight="true" outlineLevel="0" collapsed="false">
      <c r="A186" s="143" t="str">
        <f aca="false">IF(C186="","",ROW()-29)</f>
        <v/>
      </c>
      <c r="B186" s="144"/>
      <c r="C186" s="145"/>
      <c r="D186" s="144"/>
      <c r="E186" s="143" t="str">
        <f aca="false">IF(OR(B186="",D186=""),"",D186-B186)</f>
        <v/>
      </c>
      <c r="F186" s="143"/>
      <c r="G186" s="145"/>
      <c r="H186" s="145"/>
      <c r="I186" s="146"/>
      <c r="J186" s="147"/>
      <c r="K186" s="148" t="str">
        <f aca="false">IF(OR(C186="",F186="",J186=""),"",J186*100*F186)</f>
        <v/>
      </c>
      <c r="L186" s="147"/>
      <c r="M186" s="148" t="str">
        <f aca="false">IF(OR(L186="",C186="",S186&lt;&gt;"Open"),"",L186*100*F186)</f>
        <v/>
      </c>
      <c r="N186" s="148" t="str">
        <f aca="false">IF(OR(M186="",K186="",S186&lt;&gt;"Open"),"",IF(H186="Long",M186-K186,K186-M186))</f>
        <v/>
      </c>
      <c r="O186" s="149" t="str">
        <f aca="false">IF(OR(N186="",K186="",K186=0),"",N186/K186)</f>
        <v/>
      </c>
      <c r="P186" s="144"/>
      <c r="Q186" s="147"/>
      <c r="R186" s="148" t="str">
        <f aca="false">IF(OR(P186="",Q186="",J186="",F186="",C186=""),"",IF(H186="Long",(Q186-J186)*100*F186,(J186-Q186)*100*F186))</f>
        <v/>
      </c>
      <c r="S186" s="145" t="str">
        <f aca="false">IF(C186="","",IF(P186="","Open",IF(R186&gt;=0,"Won","Lost")))</f>
        <v/>
      </c>
      <c r="T186" s="150"/>
    </row>
    <row r="187" customFormat="false" ht="15" hidden="false" customHeight="true" outlineLevel="0" collapsed="false">
      <c r="A187" s="143" t="str">
        <f aca="false">IF(C187="","",ROW()-29)</f>
        <v/>
      </c>
      <c r="B187" s="144"/>
      <c r="C187" s="145"/>
      <c r="D187" s="144"/>
      <c r="E187" s="143" t="str">
        <f aca="false">IF(OR(B187="",D187=""),"",D187-B187)</f>
        <v/>
      </c>
      <c r="F187" s="143"/>
      <c r="G187" s="145"/>
      <c r="H187" s="145"/>
      <c r="I187" s="146"/>
      <c r="J187" s="147"/>
      <c r="K187" s="148" t="str">
        <f aca="false">IF(OR(C187="",F187="",J187=""),"",J187*100*F187)</f>
        <v/>
      </c>
      <c r="L187" s="147"/>
      <c r="M187" s="148" t="str">
        <f aca="false">IF(OR(L187="",C187="",S187&lt;&gt;"Open"),"",L187*100*F187)</f>
        <v/>
      </c>
      <c r="N187" s="148" t="str">
        <f aca="false">IF(OR(M187="",K187="",S187&lt;&gt;"Open"),"",IF(H187="Long",M187-K187,K187-M187))</f>
        <v/>
      </c>
      <c r="O187" s="149" t="str">
        <f aca="false">IF(OR(N187="",K187="",K187=0),"",N187/K187)</f>
        <v/>
      </c>
      <c r="P187" s="144"/>
      <c r="Q187" s="147"/>
      <c r="R187" s="148" t="str">
        <f aca="false">IF(OR(P187="",Q187="",J187="",F187="",C187=""),"",IF(H187="Long",(Q187-J187)*100*F187,(J187-Q187)*100*F187))</f>
        <v/>
      </c>
      <c r="S187" s="145" t="str">
        <f aca="false">IF(C187="","",IF(P187="","Open",IF(R187&gt;=0,"Won","Lost")))</f>
        <v/>
      </c>
      <c r="T187" s="150"/>
    </row>
    <row r="188" customFormat="false" ht="15" hidden="false" customHeight="true" outlineLevel="0" collapsed="false">
      <c r="A188" s="143" t="str">
        <f aca="false">IF(C188="","",ROW()-29)</f>
        <v/>
      </c>
      <c r="B188" s="144"/>
      <c r="C188" s="145"/>
      <c r="D188" s="144"/>
      <c r="E188" s="143" t="str">
        <f aca="false">IF(OR(B188="",D188=""),"",D188-B188)</f>
        <v/>
      </c>
      <c r="F188" s="143"/>
      <c r="G188" s="145"/>
      <c r="H188" s="145"/>
      <c r="I188" s="146"/>
      <c r="J188" s="147"/>
      <c r="K188" s="148" t="str">
        <f aca="false">IF(OR(C188="",F188="",J188=""),"",J188*100*F188)</f>
        <v/>
      </c>
      <c r="L188" s="147"/>
      <c r="M188" s="148" t="str">
        <f aca="false">IF(OR(L188="",C188="",S188&lt;&gt;"Open"),"",L188*100*F188)</f>
        <v/>
      </c>
      <c r="N188" s="148" t="str">
        <f aca="false">IF(OR(M188="",K188="",S188&lt;&gt;"Open"),"",IF(H188="Long",M188-K188,K188-M188))</f>
        <v/>
      </c>
      <c r="O188" s="149" t="str">
        <f aca="false">IF(OR(N188="",K188="",K188=0),"",N188/K188)</f>
        <v/>
      </c>
      <c r="P188" s="144"/>
      <c r="Q188" s="147"/>
      <c r="R188" s="148" t="str">
        <f aca="false">IF(OR(P188="",Q188="",J188="",F188="",C188=""),"",IF(H188="Long",(Q188-J188)*100*F188,(J188-Q188)*100*F188))</f>
        <v/>
      </c>
      <c r="S188" s="145" t="str">
        <f aca="false">IF(C188="","",IF(P188="","Open",IF(R188&gt;=0,"Won","Lost")))</f>
        <v/>
      </c>
      <c r="T188" s="150"/>
    </row>
    <row r="189" customFormat="false" ht="15" hidden="false" customHeight="true" outlineLevel="0" collapsed="false">
      <c r="A189" s="143" t="str">
        <f aca="false">IF(C189="","",ROW()-29)</f>
        <v/>
      </c>
      <c r="B189" s="144"/>
      <c r="C189" s="145"/>
      <c r="D189" s="144"/>
      <c r="E189" s="143" t="str">
        <f aca="false">IF(OR(B189="",D189=""),"",D189-B189)</f>
        <v/>
      </c>
      <c r="F189" s="143"/>
      <c r="G189" s="145"/>
      <c r="H189" s="145"/>
      <c r="I189" s="146"/>
      <c r="J189" s="147"/>
      <c r="K189" s="148" t="str">
        <f aca="false">IF(OR(C189="",F189="",J189=""),"",J189*100*F189)</f>
        <v/>
      </c>
      <c r="L189" s="147"/>
      <c r="M189" s="148" t="str">
        <f aca="false">IF(OR(L189="",C189="",S189&lt;&gt;"Open"),"",L189*100*F189)</f>
        <v/>
      </c>
      <c r="N189" s="148" t="str">
        <f aca="false">IF(OR(M189="",K189="",S189&lt;&gt;"Open"),"",IF(H189="Long",M189-K189,K189-M189))</f>
        <v/>
      </c>
      <c r="O189" s="149" t="str">
        <f aca="false">IF(OR(N189="",K189="",K189=0),"",N189/K189)</f>
        <v/>
      </c>
      <c r="P189" s="144"/>
      <c r="Q189" s="147"/>
      <c r="R189" s="148" t="str">
        <f aca="false">IF(OR(P189="",Q189="",J189="",F189="",C189=""),"",IF(H189="Long",(Q189-J189)*100*F189,(J189-Q189)*100*F189))</f>
        <v/>
      </c>
      <c r="S189" s="145" t="str">
        <f aca="false">IF(C189="","",IF(P189="","Open",IF(R189&gt;=0,"Won","Lost")))</f>
        <v/>
      </c>
      <c r="T189" s="150"/>
    </row>
    <row r="190" customFormat="false" ht="15" hidden="false" customHeight="true" outlineLevel="0" collapsed="false">
      <c r="A190" s="143" t="str">
        <f aca="false">IF(C190="","",ROW()-29)</f>
        <v/>
      </c>
      <c r="B190" s="144"/>
      <c r="C190" s="145"/>
      <c r="D190" s="144"/>
      <c r="E190" s="143" t="str">
        <f aca="false">IF(OR(B190="",D190=""),"",D190-B190)</f>
        <v/>
      </c>
      <c r="F190" s="143"/>
      <c r="G190" s="145"/>
      <c r="H190" s="145"/>
      <c r="I190" s="146"/>
      <c r="J190" s="147"/>
      <c r="K190" s="148" t="str">
        <f aca="false">IF(OR(C190="",F190="",J190=""),"",J190*100*F190)</f>
        <v/>
      </c>
      <c r="L190" s="147"/>
      <c r="M190" s="148" t="str">
        <f aca="false">IF(OR(L190="",C190="",S190&lt;&gt;"Open"),"",L190*100*F190)</f>
        <v/>
      </c>
      <c r="N190" s="148" t="str">
        <f aca="false">IF(OR(M190="",K190="",S190&lt;&gt;"Open"),"",IF(H190="Long",M190-K190,K190-M190))</f>
        <v/>
      </c>
      <c r="O190" s="149" t="str">
        <f aca="false">IF(OR(N190="",K190="",K190=0),"",N190/K190)</f>
        <v/>
      </c>
      <c r="P190" s="144"/>
      <c r="Q190" s="147"/>
      <c r="R190" s="148" t="str">
        <f aca="false">IF(OR(P190="",Q190="",J190="",F190="",C190=""),"",IF(H190="Long",(Q190-J190)*100*F190,(J190-Q190)*100*F190))</f>
        <v/>
      </c>
      <c r="S190" s="145" t="str">
        <f aca="false">IF(C190="","",IF(P190="","Open",IF(R190&gt;=0,"Won","Lost")))</f>
        <v/>
      </c>
      <c r="T190" s="150"/>
    </row>
    <row r="191" customFormat="false" ht="15" hidden="false" customHeight="true" outlineLevel="0" collapsed="false">
      <c r="A191" s="143" t="str">
        <f aca="false">IF(C191="","",ROW()-29)</f>
        <v/>
      </c>
      <c r="B191" s="144"/>
      <c r="C191" s="145"/>
      <c r="D191" s="144"/>
      <c r="E191" s="143" t="str">
        <f aca="false">IF(OR(B191="",D191=""),"",D191-B191)</f>
        <v/>
      </c>
      <c r="F191" s="143"/>
      <c r="G191" s="145"/>
      <c r="H191" s="145"/>
      <c r="I191" s="146"/>
      <c r="J191" s="147"/>
      <c r="K191" s="148" t="str">
        <f aca="false">IF(OR(C191="",F191="",J191=""),"",J191*100*F191)</f>
        <v/>
      </c>
      <c r="L191" s="147"/>
      <c r="M191" s="148" t="str">
        <f aca="false">IF(OR(L191="",C191="",S191&lt;&gt;"Open"),"",L191*100*F191)</f>
        <v/>
      </c>
      <c r="N191" s="148" t="str">
        <f aca="false">IF(OR(M191="",K191="",S191&lt;&gt;"Open"),"",IF(H191="Long",M191-K191,K191-M191))</f>
        <v/>
      </c>
      <c r="O191" s="149" t="str">
        <f aca="false">IF(OR(N191="",K191="",K191=0),"",N191/K191)</f>
        <v/>
      </c>
      <c r="P191" s="144"/>
      <c r="Q191" s="147"/>
      <c r="R191" s="148" t="str">
        <f aca="false">IF(OR(P191="",Q191="",J191="",F191="",C191=""),"",IF(H191="Long",(Q191-J191)*100*F191,(J191-Q191)*100*F191))</f>
        <v/>
      </c>
      <c r="S191" s="145" t="str">
        <f aca="false">IF(C191="","",IF(P191="","Open",IF(R191&gt;=0,"Won","Lost")))</f>
        <v/>
      </c>
      <c r="T191" s="150"/>
    </row>
    <row r="192" customFormat="false" ht="15" hidden="false" customHeight="true" outlineLevel="0" collapsed="false">
      <c r="A192" s="143" t="str">
        <f aca="false">IF(C192="","",ROW()-29)</f>
        <v/>
      </c>
      <c r="B192" s="144"/>
      <c r="C192" s="145"/>
      <c r="D192" s="144"/>
      <c r="E192" s="143" t="str">
        <f aca="false">IF(OR(B192="",D192=""),"",D192-B192)</f>
        <v/>
      </c>
      <c r="F192" s="143"/>
      <c r="G192" s="145"/>
      <c r="H192" s="145"/>
      <c r="I192" s="146"/>
      <c r="J192" s="147"/>
      <c r="K192" s="148" t="str">
        <f aca="false">IF(OR(C192="",F192="",J192=""),"",J192*100*F192)</f>
        <v/>
      </c>
      <c r="L192" s="147"/>
      <c r="M192" s="148" t="str">
        <f aca="false">IF(OR(L192="",C192="",S192&lt;&gt;"Open"),"",L192*100*F192)</f>
        <v/>
      </c>
      <c r="N192" s="148" t="str">
        <f aca="false">IF(OR(M192="",K192="",S192&lt;&gt;"Open"),"",IF(H192="Long",M192-K192,K192-M192))</f>
        <v/>
      </c>
      <c r="O192" s="149" t="str">
        <f aca="false">IF(OR(N192="",K192="",K192=0),"",N192/K192)</f>
        <v/>
      </c>
      <c r="P192" s="144"/>
      <c r="Q192" s="147"/>
      <c r="R192" s="148" t="str">
        <f aca="false">IF(OR(P192="",Q192="",J192="",F192="",C192=""),"",IF(H192="Long",(Q192-J192)*100*F192,(J192-Q192)*100*F192))</f>
        <v/>
      </c>
      <c r="S192" s="145" t="str">
        <f aca="false">IF(C192="","",IF(P192="","Open",IF(R192&gt;=0,"Won","Lost")))</f>
        <v/>
      </c>
      <c r="T192" s="150"/>
    </row>
    <row r="193" customFormat="false" ht="15" hidden="false" customHeight="true" outlineLevel="0" collapsed="false">
      <c r="A193" s="143" t="str">
        <f aca="false">IF(C193="","",ROW()-29)</f>
        <v/>
      </c>
      <c r="B193" s="144"/>
      <c r="C193" s="145"/>
      <c r="D193" s="144"/>
      <c r="E193" s="143" t="str">
        <f aca="false">IF(OR(B193="",D193=""),"",D193-B193)</f>
        <v/>
      </c>
      <c r="F193" s="143"/>
      <c r="G193" s="145"/>
      <c r="H193" s="145"/>
      <c r="I193" s="146"/>
      <c r="J193" s="147"/>
      <c r="K193" s="148" t="str">
        <f aca="false">IF(OR(C193="",F193="",J193=""),"",J193*100*F193)</f>
        <v/>
      </c>
      <c r="L193" s="147"/>
      <c r="M193" s="148" t="str">
        <f aca="false">IF(OR(L193="",C193="",S193&lt;&gt;"Open"),"",L193*100*F193)</f>
        <v/>
      </c>
      <c r="N193" s="148" t="str">
        <f aca="false">IF(OR(M193="",K193="",S193&lt;&gt;"Open"),"",IF(H193="Long",M193-K193,K193-M193))</f>
        <v/>
      </c>
      <c r="O193" s="149" t="str">
        <f aca="false">IF(OR(N193="",K193="",K193=0),"",N193/K193)</f>
        <v/>
      </c>
      <c r="P193" s="144"/>
      <c r="Q193" s="147"/>
      <c r="R193" s="148" t="str">
        <f aca="false">IF(OR(P193="",Q193="",J193="",F193="",C193=""),"",IF(H193="Long",(Q193-J193)*100*F193,(J193-Q193)*100*F193))</f>
        <v/>
      </c>
      <c r="S193" s="145" t="str">
        <f aca="false">IF(C193="","",IF(P193="","Open",IF(R193&gt;=0,"Won","Lost")))</f>
        <v/>
      </c>
      <c r="T193" s="150"/>
    </row>
    <row r="194" customFormat="false" ht="15" hidden="false" customHeight="true" outlineLevel="0" collapsed="false">
      <c r="A194" s="143" t="str">
        <f aca="false">IF(C194="","",ROW()-29)</f>
        <v/>
      </c>
      <c r="B194" s="144"/>
      <c r="C194" s="145"/>
      <c r="D194" s="144"/>
      <c r="E194" s="143" t="str">
        <f aca="false">IF(OR(B194="",D194=""),"",D194-B194)</f>
        <v/>
      </c>
      <c r="F194" s="143"/>
      <c r="G194" s="145"/>
      <c r="H194" s="145"/>
      <c r="I194" s="146"/>
      <c r="J194" s="147"/>
      <c r="K194" s="148" t="str">
        <f aca="false">IF(OR(C194="",F194="",J194=""),"",J194*100*F194)</f>
        <v/>
      </c>
      <c r="L194" s="147"/>
      <c r="M194" s="148" t="str">
        <f aca="false">IF(OR(L194="",C194="",S194&lt;&gt;"Open"),"",L194*100*F194)</f>
        <v/>
      </c>
      <c r="N194" s="148" t="str">
        <f aca="false">IF(OR(M194="",K194="",S194&lt;&gt;"Open"),"",IF(H194="Long",M194-K194,K194-M194))</f>
        <v/>
      </c>
      <c r="O194" s="149" t="str">
        <f aca="false">IF(OR(N194="",K194="",K194=0),"",N194/K194)</f>
        <v/>
      </c>
      <c r="P194" s="144"/>
      <c r="Q194" s="147"/>
      <c r="R194" s="148" t="str">
        <f aca="false">IF(OR(P194="",Q194="",J194="",F194="",C194=""),"",IF(H194="Long",(Q194-J194)*100*F194,(J194-Q194)*100*F194))</f>
        <v/>
      </c>
      <c r="S194" s="145" t="str">
        <f aca="false">IF(C194="","",IF(P194="","Open",IF(R194&gt;=0,"Won","Lost")))</f>
        <v/>
      </c>
      <c r="T194" s="150"/>
    </row>
    <row r="195" customFormat="false" ht="15" hidden="false" customHeight="true" outlineLevel="0" collapsed="false">
      <c r="A195" s="143" t="str">
        <f aca="false">IF(C195="","",ROW()-29)</f>
        <v/>
      </c>
      <c r="B195" s="144"/>
      <c r="C195" s="145"/>
      <c r="D195" s="144"/>
      <c r="E195" s="143" t="str">
        <f aca="false">IF(OR(B195="",D195=""),"",D195-B195)</f>
        <v/>
      </c>
      <c r="F195" s="143"/>
      <c r="G195" s="145"/>
      <c r="H195" s="145"/>
      <c r="I195" s="146"/>
      <c r="J195" s="147"/>
      <c r="K195" s="148" t="str">
        <f aca="false">IF(OR(C195="",F195="",J195=""),"",J195*100*F195)</f>
        <v/>
      </c>
      <c r="L195" s="147"/>
      <c r="M195" s="148" t="str">
        <f aca="false">IF(OR(L195="",C195="",S195&lt;&gt;"Open"),"",L195*100*F195)</f>
        <v/>
      </c>
      <c r="N195" s="148" t="str">
        <f aca="false">IF(OR(M195="",K195="",S195&lt;&gt;"Open"),"",IF(H195="Long",M195-K195,K195-M195))</f>
        <v/>
      </c>
      <c r="O195" s="149" t="str">
        <f aca="false">IF(OR(N195="",K195="",K195=0),"",N195/K195)</f>
        <v/>
      </c>
      <c r="P195" s="144"/>
      <c r="Q195" s="147"/>
      <c r="R195" s="148" t="str">
        <f aca="false">IF(OR(P195="",Q195="",J195="",F195="",C195=""),"",IF(H195="Long",(Q195-J195)*100*F195,(J195-Q195)*100*F195))</f>
        <v/>
      </c>
      <c r="S195" s="145" t="str">
        <f aca="false">IF(C195="","",IF(P195="","Open",IF(R195&gt;=0,"Won","Lost")))</f>
        <v/>
      </c>
      <c r="T195" s="150"/>
    </row>
    <row r="196" customFormat="false" ht="15" hidden="false" customHeight="true" outlineLevel="0" collapsed="false">
      <c r="A196" s="143" t="str">
        <f aca="false">IF(C196="","",ROW()-29)</f>
        <v/>
      </c>
      <c r="B196" s="144"/>
      <c r="C196" s="145"/>
      <c r="D196" s="144"/>
      <c r="E196" s="143" t="str">
        <f aca="false">IF(OR(B196="",D196=""),"",D196-B196)</f>
        <v/>
      </c>
      <c r="F196" s="143"/>
      <c r="G196" s="145"/>
      <c r="H196" s="145"/>
      <c r="I196" s="146"/>
      <c r="J196" s="147"/>
      <c r="K196" s="148" t="str">
        <f aca="false">IF(OR(C196="",F196="",J196=""),"",J196*100*F196)</f>
        <v/>
      </c>
      <c r="L196" s="147"/>
      <c r="M196" s="148" t="str">
        <f aca="false">IF(OR(L196="",C196="",S196&lt;&gt;"Open"),"",L196*100*F196)</f>
        <v/>
      </c>
      <c r="N196" s="148" t="str">
        <f aca="false">IF(OR(M196="",K196="",S196&lt;&gt;"Open"),"",IF(H196="Long",M196-K196,K196-M196))</f>
        <v/>
      </c>
      <c r="O196" s="149" t="str">
        <f aca="false">IF(OR(N196="",K196="",K196=0),"",N196/K196)</f>
        <v/>
      </c>
      <c r="P196" s="144"/>
      <c r="Q196" s="147"/>
      <c r="R196" s="148" t="str">
        <f aca="false">IF(OR(P196="",Q196="",J196="",F196="",C196=""),"",IF(H196="Long",(Q196-J196)*100*F196,(J196-Q196)*100*F196))</f>
        <v/>
      </c>
      <c r="S196" s="145" t="str">
        <f aca="false">IF(C196="","",IF(P196="","Open",IF(R196&gt;=0,"Won","Lost")))</f>
        <v/>
      </c>
      <c r="T196" s="150"/>
    </row>
    <row r="197" customFormat="false" ht="15" hidden="false" customHeight="true" outlineLevel="0" collapsed="false">
      <c r="A197" s="143" t="str">
        <f aca="false">IF(C197="","",ROW()-29)</f>
        <v/>
      </c>
      <c r="B197" s="144"/>
      <c r="C197" s="145"/>
      <c r="D197" s="144"/>
      <c r="E197" s="143" t="str">
        <f aca="false">IF(OR(B197="",D197=""),"",D197-B197)</f>
        <v/>
      </c>
      <c r="F197" s="143"/>
      <c r="G197" s="145"/>
      <c r="H197" s="145"/>
      <c r="I197" s="146"/>
      <c r="J197" s="147"/>
      <c r="K197" s="148" t="str">
        <f aca="false">IF(OR(C197="",F197="",J197=""),"",J197*100*F197)</f>
        <v/>
      </c>
      <c r="L197" s="147"/>
      <c r="M197" s="148" t="str">
        <f aca="false">IF(OR(L197="",C197="",S197&lt;&gt;"Open"),"",L197*100*F197)</f>
        <v/>
      </c>
      <c r="N197" s="148" t="str">
        <f aca="false">IF(OR(M197="",K197="",S197&lt;&gt;"Open"),"",IF(H197="Long",M197-K197,K197-M197))</f>
        <v/>
      </c>
      <c r="O197" s="149" t="str">
        <f aca="false">IF(OR(N197="",K197="",K197=0),"",N197/K197)</f>
        <v/>
      </c>
      <c r="P197" s="144"/>
      <c r="Q197" s="147"/>
      <c r="R197" s="148" t="str">
        <f aca="false">IF(OR(P197="",Q197="",J197="",F197="",C197=""),"",IF(H197="Long",(Q197-J197)*100*F197,(J197-Q197)*100*F197))</f>
        <v/>
      </c>
      <c r="S197" s="145" t="str">
        <f aca="false">IF(C197="","",IF(P197="","Open",IF(R197&gt;=0,"Won","Lost")))</f>
        <v/>
      </c>
      <c r="T197" s="150"/>
    </row>
    <row r="198" customFormat="false" ht="15" hidden="false" customHeight="true" outlineLevel="0" collapsed="false">
      <c r="A198" s="143" t="str">
        <f aca="false">IF(C198="","",ROW()-29)</f>
        <v/>
      </c>
      <c r="B198" s="144"/>
      <c r="C198" s="145"/>
      <c r="D198" s="144"/>
      <c r="E198" s="143" t="str">
        <f aca="false">IF(OR(B198="",D198=""),"",D198-B198)</f>
        <v/>
      </c>
      <c r="F198" s="143"/>
      <c r="G198" s="145"/>
      <c r="H198" s="145"/>
      <c r="I198" s="146"/>
      <c r="J198" s="147"/>
      <c r="K198" s="148" t="str">
        <f aca="false">IF(OR(C198="",F198="",J198=""),"",J198*100*F198)</f>
        <v/>
      </c>
      <c r="L198" s="147"/>
      <c r="M198" s="148" t="str">
        <f aca="false">IF(OR(L198="",C198="",S198&lt;&gt;"Open"),"",L198*100*F198)</f>
        <v/>
      </c>
      <c r="N198" s="148" t="str">
        <f aca="false">IF(OR(M198="",K198="",S198&lt;&gt;"Open"),"",IF(H198="Long",M198-K198,K198-M198))</f>
        <v/>
      </c>
      <c r="O198" s="149" t="str">
        <f aca="false">IF(OR(N198="",K198="",K198=0),"",N198/K198)</f>
        <v/>
      </c>
      <c r="P198" s="144"/>
      <c r="Q198" s="147"/>
      <c r="R198" s="148" t="str">
        <f aca="false">IF(OR(P198="",Q198="",J198="",F198="",C198=""),"",IF(H198="Long",(Q198-J198)*100*F198,(J198-Q198)*100*F198))</f>
        <v/>
      </c>
      <c r="S198" s="145" t="str">
        <f aca="false">IF(C198="","",IF(P198="","Open",IF(R198&gt;=0,"Won","Lost")))</f>
        <v/>
      </c>
      <c r="T198" s="150"/>
    </row>
    <row r="199" customFormat="false" ht="15" hidden="false" customHeight="true" outlineLevel="0" collapsed="false">
      <c r="A199" s="143" t="str">
        <f aca="false">IF(C199="","",ROW()-29)</f>
        <v/>
      </c>
      <c r="B199" s="144"/>
      <c r="C199" s="145"/>
      <c r="D199" s="144"/>
      <c r="E199" s="143" t="str">
        <f aca="false">IF(OR(B199="",D199=""),"",D199-B199)</f>
        <v/>
      </c>
      <c r="F199" s="143"/>
      <c r="G199" s="145"/>
      <c r="H199" s="145"/>
      <c r="I199" s="146"/>
      <c r="J199" s="147"/>
      <c r="K199" s="148" t="str">
        <f aca="false">IF(OR(C199="",F199="",J199=""),"",J199*100*F199)</f>
        <v/>
      </c>
      <c r="L199" s="147"/>
      <c r="M199" s="148" t="str">
        <f aca="false">IF(OR(L199="",C199="",S199&lt;&gt;"Open"),"",L199*100*F199)</f>
        <v/>
      </c>
      <c r="N199" s="148" t="str">
        <f aca="false">IF(OR(M199="",K199="",S199&lt;&gt;"Open"),"",IF(H199="Long",M199-K199,K199-M199))</f>
        <v/>
      </c>
      <c r="O199" s="149" t="str">
        <f aca="false">IF(OR(N199="",K199="",K199=0),"",N199/K199)</f>
        <v/>
      </c>
      <c r="P199" s="144"/>
      <c r="Q199" s="147"/>
      <c r="R199" s="148" t="str">
        <f aca="false">IF(OR(P199="",Q199="",J199="",F199="",C199=""),"",IF(H199="Long",(Q199-J199)*100*F199,(J199-Q199)*100*F199))</f>
        <v/>
      </c>
      <c r="S199" s="145" t="str">
        <f aca="false">IF(C199="","",IF(P199="","Open",IF(R199&gt;=0,"Won","Lost")))</f>
        <v/>
      </c>
      <c r="T199" s="150"/>
    </row>
    <row r="200" customFormat="false" ht="15" hidden="false" customHeight="true" outlineLevel="0" collapsed="false">
      <c r="A200" s="143" t="str">
        <f aca="false">IF(C200="","",ROW()-29)</f>
        <v/>
      </c>
      <c r="B200" s="144"/>
      <c r="C200" s="145"/>
      <c r="D200" s="144"/>
      <c r="E200" s="143" t="str">
        <f aca="false">IF(OR(B200="",D200=""),"",D200-B200)</f>
        <v/>
      </c>
      <c r="F200" s="143"/>
      <c r="G200" s="145"/>
      <c r="H200" s="145"/>
      <c r="I200" s="146"/>
      <c r="J200" s="147"/>
      <c r="K200" s="148" t="str">
        <f aca="false">IF(OR(C200="",F200="",J200=""),"",J200*100*F200)</f>
        <v/>
      </c>
      <c r="L200" s="147"/>
      <c r="M200" s="148" t="str">
        <f aca="false">IF(OR(L200="",C200="",S200&lt;&gt;"Open"),"",L200*100*F200)</f>
        <v/>
      </c>
      <c r="N200" s="148" t="str">
        <f aca="false">IF(OR(M200="",K200="",S200&lt;&gt;"Open"),"",IF(H200="Long",M200-K200,K200-M200))</f>
        <v/>
      </c>
      <c r="O200" s="149" t="str">
        <f aca="false">IF(OR(N200="",K200="",K200=0),"",N200/K200)</f>
        <v/>
      </c>
      <c r="P200" s="144"/>
      <c r="Q200" s="147"/>
      <c r="R200" s="148" t="str">
        <f aca="false">IF(OR(P200="",Q200="",J200="",F200="",C200=""),"",IF(H200="Long",(Q200-J200)*100*F200,(J200-Q200)*100*F200))</f>
        <v/>
      </c>
      <c r="S200" s="145" t="str">
        <f aca="false">IF(C200="","",IF(P200="","Open",IF(R200&gt;=0,"Won","Lost")))</f>
        <v/>
      </c>
      <c r="T200" s="150"/>
    </row>
    <row r="201" customFormat="false" ht="15" hidden="false" customHeight="true" outlineLevel="0" collapsed="false">
      <c r="A201" s="143" t="str">
        <f aca="false">IF(C201="","",ROW()-29)</f>
        <v/>
      </c>
      <c r="B201" s="144"/>
      <c r="C201" s="145"/>
      <c r="D201" s="144"/>
      <c r="E201" s="143" t="str">
        <f aca="false">IF(OR(B201="",D201=""),"",D201-B201)</f>
        <v/>
      </c>
      <c r="F201" s="143"/>
      <c r="G201" s="145"/>
      <c r="H201" s="145"/>
      <c r="I201" s="146"/>
      <c r="J201" s="147"/>
      <c r="K201" s="148" t="str">
        <f aca="false">IF(OR(C201="",F201="",J201=""),"",J201*100*F201)</f>
        <v/>
      </c>
      <c r="L201" s="147"/>
      <c r="M201" s="148" t="str">
        <f aca="false">IF(OR(L201="",C201="",S201&lt;&gt;"Open"),"",L201*100*F201)</f>
        <v/>
      </c>
      <c r="N201" s="148" t="str">
        <f aca="false">IF(OR(M201="",K201="",S201&lt;&gt;"Open"),"",IF(H201="Long",M201-K201,K201-M201))</f>
        <v/>
      </c>
      <c r="O201" s="149" t="str">
        <f aca="false">IF(OR(N201="",K201="",K201=0),"",N201/K201)</f>
        <v/>
      </c>
      <c r="P201" s="144"/>
      <c r="Q201" s="147"/>
      <c r="R201" s="148" t="str">
        <f aca="false">IF(OR(P201="",Q201="",J201="",F201="",C201=""),"",IF(H201="Long",(Q201-J201)*100*F201,(J201-Q201)*100*F201))</f>
        <v/>
      </c>
      <c r="S201" s="145" t="str">
        <f aca="false">IF(C201="","",IF(P201="","Open",IF(R201&gt;=0,"Won","Lost")))</f>
        <v/>
      </c>
      <c r="T201" s="150"/>
    </row>
    <row r="202" customFormat="false" ht="15" hidden="false" customHeight="true" outlineLevel="0" collapsed="false">
      <c r="A202" s="143" t="str">
        <f aca="false">IF(C202="","",ROW()-29)</f>
        <v/>
      </c>
      <c r="B202" s="144"/>
      <c r="C202" s="145"/>
      <c r="D202" s="144"/>
      <c r="E202" s="143" t="str">
        <f aca="false">IF(OR(B202="",D202=""),"",D202-B202)</f>
        <v/>
      </c>
      <c r="F202" s="143"/>
      <c r="G202" s="145"/>
      <c r="H202" s="145"/>
      <c r="I202" s="146"/>
      <c r="J202" s="147"/>
      <c r="K202" s="148" t="str">
        <f aca="false">IF(OR(C202="",F202="",J202=""),"",J202*100*F202)</f>
        <v/>
      </c>
      <c r="L202" s="147"/>
      <c r="M202" s="148" t="str">
        <f aca="false">IF(OR(L202="",C202="",S202&lt;&gt;"Open"),"",L202*100*F202)</f>
        <v/>
      </c>
      <c r="N202" s="148" t="str">
        <f aca="false">IF(OR(M202="",K202="",S202&lt;&gt;"Open"),"",IF(H202="Long",M202-K202,K202-M202))</f>
        <v/>
      </c>
      <c r="O202" s="149" t="str">
        <f aca="false">IF(OR(N202="",K202="",K202=0),"",N202/K202)</f>
        <v/>
      </c>
      <c r="P202" s="144"/>
      <c r="Q202" s="147"/>
      <c r="R202" s="148" t="str">
        <f aca="false">IF(OR(P202="",Q202="",J202="",F202="",C202=""),"",IF(H202="Long",(Q202-J202)*100*F202,(J202-Q202)*100*F202))</f>
        <v/>
      </c>
      <c r="S202" s="145" t="str">
        <f aca="false">IF(C202="","",IF(P202="","Open",IF(R202&gt;=0,"Won","Lost")))</f>
        <v/>
      </c>
      <c r="T202" s="150"/>
    </row>
    <row r="203" customFormat="false" ht="15" hidden="false" customHeight="true" outlineLevel="0" collapsed="false">
      <c r="A203" s="143" t="str">
        <f aca="false">IF(C203="","",ROW()-29)</f>
        <v/>
      </c>
      <c r="B203" s="144"/>
      <c r="C203" s="145"/>
      <c r="D203" s="144"/>
      <c r="E203" s="143" t="str">
        <f aca="false">IF(OR(B203="",D203=""),"",D203-B203)</f>
        <v/>
      </c>
      <c r="F203" s="143"/>
      <c r="G203" s="145"/>
      <c r="H203" s="145"/>
      <c r="I203" s="146"/>
      <c r="J203" s="147"/>
      <c r="K203" s="148" t="str">
        <f aca="false">IF(OR(C203="",F203="",J203=""),"",J203*100*F203)</f>
        <v/>
      </c>
      <c r="L203" s="147"/>
      <c r="M203" s="148" t="str">
        <f aca="false">IF(OR(L203="",C203="",S203&lt;&gt;"Open"),"",L203*100*F203)</f>
        <v/>
      </c>
      <c r="N203" s="148" t="str">
        <f aca="false">IF(OR(M203="",K203="",S203&lt;&gt;"Open"),"",IF(H203="Long",M203-K203,K203-M203))</f>
        <v/>
      </c>
      <c r="O203" s="149" t="str">
        <f aca="false">IF(OR(N203="",K203="",K203=0),"",N203/K203)</f>
        <v/>
      </c>
      <c r="P203" s="144"/>
      <c r="Q203" s="147"/>
      <c r="R203" s="148" t="str">
        <f aca="false">IF(OR(P203="",Q203="",J203="",F203="",C203=""),"",IF(H203="Long",(Q203-J203)*100*F203,(J203-Q203)*100*F203))</f>
        <v/>
      </c>
      <c r="S203" s="145" t="str">
        <f aca="false">IF(C203="","",IF(P203="","Open",IF(R203&gt;=0,"Won","Lost")))</f>
        <v/>
      </c>
      <c r="T203" s="150"/>
    </row>
    <row r="204" customFormat="false" ht="15" hidden="false" customHeight="true" outlineLevel="0" collapsed="false">
      <c r="A204" s="143" t="str">
        <f aca="false">IF(C204="","",ROW()-29)</f>
        <v/>
      </c>
      <c r="B204" s="144"/>
      <c r="C204" s="145"/>
      <c r="D204" s="144"/>
      <c r="E204" s="143" t="str">
        <f aca="false">IF(OR(B204="",D204=""),"",D204-B204)</f>
        <v/>
      </c>
      <c r="F204" s="143"/>
      <c r="G204" s="145"/>
      <c r="H204" s="145"/>
      <c r="I204" s="146"/>
      <c r="J204" s="147"/>
      <c r="K204" s="148" t="str">
        <f aca="false">IF(OR(C204="",F204="",J204=""),"",J204*100*F204)</f>
        <v/>
      </c>
      <c r="L204" s="147"/>
      <c r="M204" s="148" t="str">
        <f aca="false">IF(OR(L204="",C204="",S204&lt;&gt;"Open"),"",L204*100*F204)</f>
        <v/>
      </c>
      <c r="N204" s="148" t="str">
        <f aca="false">IF(OR(M204="",K204="",S204&lt;&gt;"Open"),"",IF(H204="Long",M204-K204,K204-M204))</f>
        <v/>
      </c>
      <c r="O204" s="149" t="str">
        <f aca="false">IF(OR(N204="",K204="",K204=0),"",N204/K204)</f>
        <v/>
      </c>
      <c r="P204" s="144"/>
      <c r="Q204" s="147"/>
      <c r="R204" s="148" t="str">
        <f aca="false">IF(OR(P204="",Q204="",J204="",F204="",C204=""),"",IF(H204="Long",(Q204-J204)*100*F204,(J204-Q204)*100*F204))</f>
        <v/>
      </c>
      <c r="S204" s="145" t="str">
        <f aca="false">IF(C204="","",IF(P204="","Open",IF(R204&gt;=0,"Won","Lost")))</f>
        <v/>
      </c>
      <c r="T204" s="150"/>
    </row>
    <row r="205" customFormat="false" ht="15" hidden="false" customHeight="true" outlineLevel="0" collapsed="false">
      <c r="A205" s="143" t="str">
        <f aca="false">IF(C205="","",ROW()-29)</f>
        <v/>
      </c>
      <c r="B205" s="144"/>
      <c r="C205" s="145"/>
      <c r="D205" s="144"/>
      <c r="E205" s="143" t="str">
        <f aca="false">IF(OR(B205="",D205=""),"",D205-B205)</f>
        <v/>
      </c>
      <c r="F205" s="143"/>
      <c r="G205" s="145"/>
      <c r="H205" s="145"/>
      <c r="I205" s="146"/>
      <c r="J205" s="147"/>
      <c r="K205" s="148" t="str">
        <f aca="false">IF(OR(C205="",F205="",J205=""),"",J205*100*F205)</f>
        <v/>
      </c>
      <c r="L205" s="147"/>
      <c r="M205" s="148" t="str">
        <f aca="false">IF(OR(L205="",C205="",S205&lt;&gt;"Open"),"",L205*100*F205)</f>
        <v/>
      </c>
      <c r="N205" s="148" t="str">
        <f aca="false">IF(OR(M205="",K205="",S205&lt;&gt;"Open"),"",IF(H205="Long",M205-K205,K205-M205))</f>
        <v/>
      </c>
      <c r="O205" s="149" t="str">
        <f aca="false">IF(OR(N205="",K205="",K205=0),"",N205/K205)</f>
        <v/>
      </c>
      <c r="P205" s="144"/>
      <c r="Q205" s="147"/>
      <c r="R205" s="148" t="str">
        <f aca="false">IF(OR(P205="",Q205="",J205="",F205="",C205=""),"",IF(H205="Long",(Q205-J205)*100*F205,(J205-Q205)*100*F205))</f>
        <v/>
      </c>
      <c r="S205" s="145" t="str">
        <f aca="false">IF(C205="","",IF(P205="","Open",IF(R205&gt;=0,"Won","Lost")))</f>
        <v/>
      </c>
      <c r="T205" s="150"/>
    </row>
    <row r="206" customFormat="false" ht="15" hidden="false" customHeight="true" outlineLevel="0" collapsed="false">
      <c r="A206" s="143" t="str">
        <f aca="false">IF(C206="","",ROW()-29)</f>
        <v/>
      </c>
      <c r="B206" s="144"/>
      <c r="C206" s="145"/>
      <c r="D206" s="144"/>
      <c r="E206" s="143" t="str">
        <f aca="false">IF(OR(B206="",D206=""),"",D206-B206)</f>
        <v/>
      </c>
      <c r="F206" s="143"/>
      <c r="G206" s="145"/>
      <c r="H206" s="145"/>
      <c r="I206" s="146"/>
      <c r="J206" s="147"/>
      <c r="K206" s="148" t="str">
        <f aca="false">IF(OR(C206="",F206="",J206=""),"",J206*100*F206)</f>
        <v/>
      </c>
      <c r="L206" s="147"/>
      <c r="M206" s="148" t="str">
        <f aca="false">IF(OR(L206="",C206="",S206&lt;&gt;"Open"),"",L206*100*F206)</f>
        <v/>
      </c>
      <c r="N206" s="148" t="str">
        <f aca="false">IF(OR(M206="",K206="",S206&lt;&gt;"Open"),"",IF(H206="Long",M206-K206,K206-M206))</f>
        <v/>
      </c>
      <c r="O206" s="149" t="str">
        <f aca="false">IF(OR(N206="",K206="",K206=0),"",N206/K206)</f>
        <v/>
      </c>
      <c r="P206" s="144"/>
      <c r="Q206" s="147"/>
      <c r="R206" s="148" t="str">
        <f aca="false">IF(OR(P206="",Q206="",J206="",F206="",C206=""),"",IF(H206="Long",(Q206-J206)*100*F206,(J206-Q206)*100*F206))</f>
        <v/>
      </c>
      <c r="S206" s="145" t="str">
        <f aca="false">IF(C206="","",IF(P206="","Open",IF(R206&gt;=0,"Won","Lost")))</f>
        <v/>
      </c>
      <c r="T206" s="150"/>
    </row>
    <row r="207" customFormat="false" ht="15" hidden="false" customHeight="true" outlineLevel="0" collapsed="false">
      <c r="A207" s="143" t="str">
        <f aca="false">IF(C207="","",ROW()-29)</f>
        <v/>
      </c>
      <c r="B207" s="144"/>
      <c r="C207" s="145"/>
      <c r="D207" s="144"/>
      <c r="E207" s="143" t="str">
        <f aca="false">IF(OR(B207="",D207=""),"",D207-B207)</f>
        <v/>
      </c>
      <c r="F207" s="143"/>
      <c r="G207" s="145"/>
      <c r="H207" s="145"/>
      <c r="I207" s="146"/>
      <c r="J207" s="147"/>
      <c r="K207" s="148" t="str">
        <f aca="false">IF(OR(C207="",F207="",J207=""),"",J207*100*F207)</f>
        <v/>
      </c>
      <c r="L207" s="147"/>
      <c r="M207" s="148" t="str">
        <f aca="false">IF(OR(L207="",C207="",S207&lt;&gt;"Open"),"",L207*100*F207)</f>
        <v/>
      </c>
      <c r="N207" s="148" t="str">
        <f aca="false">IF(OR(M207="",K207="",S207&lt;&gt;"Open"),"",IF(H207="Long",M207-K207,K207-M207))</f>
        <v/>
      </c>
      <c r="O207" s="149" t="str">
        <f aca="false">IF(OR(N207="",K207="",K207=0),"",N207/K207)</f>
        <v/>
      </c>
      <c r="P207" s="144"/>
      <c r="Q207" s="147"/>
      <c r="R207" s="148" t="str">
        <f aca="false">IF(OR(P207="",Q207="",J207="",F207="",C207=""),"",IF(H207="Long",(Q207-J207)*100*F207,(J207-Q207)*100*F207))</f>
        <v/>
      </c>
      <c r="S207" s="145" t="str">
        <f aca="false">IF(C207="","",IF(P207="","Open",IF(R207&gt;=0,"Won","Lost")))</f>
        <v/>
      </c>
      <c r="T207" s="150"/>
    </row>
    <row r="208" customFormat="false" ht="15" hidden="false" customHeight="true" outlineLevel="0" collapsed="false">
      <c r="A208" s="143" t="str">
        <f aca="false">IF(C208="","",ROW()-29)</f>
        <v/>
      </c>
      <c r="B208" s="144"/>
      <c r="C208" s="145"/>
      <c r="D208" s="144"/>
      <c r="E208" s="143" t="str">
        <f aca="false">IF(OR(B208="",D208=""),"",D208-B208)</f>
        <v/>
      </c>
      <c r="F208" s="143"/>
      <c r="G208" s="145"/>
      <c r="H208" s="145"/>
      <c r="I208" s="146"/>
      <c r="J208" s="147"/>
      <c r="K208" s="148" t="str">
        <f aca="false">IF(OR(C208="",F208="",J208=""),"",J208*100*F208)</f>
        <v/>
      </c>
      <c r="L208" s="147"/>
      <c r="M208" s="148" t="str">
        <f aca="false">IF(OR(L208="",C208="",S208&lt;&gt;"Open"),"",L208*100*F208)</f>
        <v/>
      </c>
      <c r="N208" s="148" t="str">
        <f aca="false">IF(OR(M208="",K208="",S208&lt;&gt;"Open"),"",IF(H208="Long",M208-K208,K208-M208))</f>
        <v/>
      </c>
      <c r="O208" s="149" t="str">
        <f aca="false">IF(OR(N208="",K208="",K208=0),"",N208/K208)</f>
        <v/>
      </c>
      <c r="P208" s="144"/>
      <c r="Q208" s="147"/>
      <c r="R208" s="148" t="str">
        <f aca="false">IF(OR(P208="",Q208="",J208="",F208="",C208=""),"",IF(H208="Long",(Q208-J208)*100*F208,(J208-Q208)*100*F208))</f>
        <v/>
      </c>
      <c r="S208" s="145" t="str">
        <f aca="false">IF(C208="","",IF(P208="","Open",IF(R208&gt;=0,"Won","Lost")))</f>
        <v/>
      </c>
      <c r="T208" s="150"/>
    </row>
    <row r="209" customFormat="false" ht="15" hidden="false" customHeight="true" outlineLevel="0" collapsed="false">
      <c r="A209" s="143" t="str">
        <f aca="false">IF(C209="","",ROW()-29)</f>
        <v/>
      </c>
      <c r="B209" s="144"/>
      <c r="C209" s="145"/>
      <c r="D209" s="144"/>
      <c r="E209" s="143" t="str">
        <f aca="false">IF(OR(B209="",D209=""),"",D209-B209)</f>
        <v/>
      </c>
      <c r="F209" s="143"/>
      <c r="G209" s="145"/>
      <c r="H209" s="145"/>
      <c r="I209" s="146"/>
      <c r="J209" s="147"/>
      <c r="K209" s="148" t="str">
        <f aca="false">IF(OR(C209="",F209="",J209=""),"",J209*100*F209)</f>
        <v/>
      </c>
      <c r="L209" s="147"/>
      <c r="M209" s="148" t="str">
        <f aca="false">IF(OR(L209="",C209="",S209&lt;&gt;"Open"),"",L209*100*F209)</f>
        <v/>
      </c>
      <c r="N209" s="148" t="str">
        <f aca="false">IF(OR(M209="",K209="",S209&lt;&gt;"Open"),"",IF(H209="Long",M209-K209,K209-M209))</f>
        <v/>
      </c>
      <c r="O209" s="149" t="str">
        <f aca="false">IF(OR(N209="",K209="",K209=0),"",N209/K209)</f>
        <v/>
      </c>
      <c r="P209" s="144"/>
      <c r="Q209" s="147"/>
      <c r="R209" s="148" t="str">
        <f aca="false">IF(OR(P209="",Q209="",J209="",F209="",C209=""),"",IF(H209="Long",(Q209-J209)*100*F209,(J209-Q209)*100*F209))</f>
        <v/>
      </c>
      <c r="S209" s="145" t="str">
        <f aca="false">IF(C209="","",IF(P209="","Open",IF(R209&gt;=0,"Won","Lost")))</f>
        <v/>
      </c>
      <c r="T209" s="150"/>
    </row>
    <row r="210" customFormat="false" ht="15" hidden="false" customHeight="true" outlineLevel="0" collapsed="false">
      <c r="A210" s="143" t="str">
        <f aca="false">IF(C210="","",ROW()-29)</f>
        <v/>
      </c>
      <c r="B210" s="144"/>
      <c r="C210" s="145"/>
      <c r="D210" s="144"/>
      <c r="E210" s="143" t="str">
        <f aca="false">IF(OR(B210="",D210=""),"",D210-B210)</f>
        <v/>
      </c>
      <c r="F210" s="143"/>
      <c r="G210" s="145"/>
      <c r="H210" s="145"/>
      <c r="I210" s="146"/>
      <c r="J210" s="147"/>
      <c r="K210" s="148" t="str">
        <f aca="false">IF(OR(C210="",F210="",J210=""),"",J210*100*F210)</f>
        <v/>
      </c>
      <c r="L210" s="147"/>
      <c r="M210" s="148" t="str">
        <f aca="false">IF(OR(L210="",C210="",S210&lt;&gt;"Open"),"",L210*100*F210)</f>
        <v/>
      </c>
      <c r="N210" s="148" t="str">
        <f aca="false">IF(OR(M210="",K210="",S210&lt;&gt;"Open"),"",IF(H210="Long",M210-K210,K210-M210))</f>
        <v/>
      </c>
      <c r="O210" s="149" t="str">
        <f aca="false">IF(OR(N210="",K210="",K210=0),"",N210/K210)</f>
        <v/>
      </c>
      <c r="P210" s="144"/>
      <c r="Q210" s="147"/>
      <c r="R210" s="148" t="str">
        <f aca="false">IF(OR(P210="",Q210="",J210="",F210="",C210=""),"",IF(H210="Long",(Q210-J210)*100*F210,(J210-Q210)*100*F210))</f>
        <v/>
      </c>
      <c r="S210" s="145" t="str">
        <f aca="false">IF(C210="","",IF(P210="","Open",IF(R210&gt;=0,"Won","Lost")))</f>
        <v/>
      </c>
      <c r="T210" s="150"/>
    </row>
    <row r="211" customFormat="false" ht="15" hidden="false" customHeight="true" outlineLevel="0" collapsed="false">
      <c r="A211" s="143" t="str">
        <f aca="false">IF(C211="","",ROW()-29)</f>
        <v/>
      </c>
      <c r="B211" s="144"/>
      <c r="C211" s="145"/>
      <c r="D211" s="144"/>
      <c r="E211" s="143" t="str">
        <f aca="false">IF(OR(B211="",D211=""),"",D211-B211)</f>
        <v/>
      </c>
      <c r="F211" s="143"/>
      <c r="G211" s="145"/>
      <c r="H211" s="145"/>
      <c r="I211" s="146"/>
      <c r="J211" s="147"/>
      <c r="K211" s="148" t="str">
        <f aca="false">IF(OR(C211="",F211="",J211=""),"",J211*100*F211)</f>
        <v/>
      </c>
      <c r="L211" s="147"/>
      <c r="M211" s="148" t="str">
        <f aca="false">IF(OR(L211="",C211="",S211&lt;&gt;"Open"),"",L211*100*F211)</f>
        <v/>
      </c>
      <c r="N211" s="148" t="str">
        <f aca="false">IF(OR(M211="",K211="",S211&lt;&gt;"Open"),"",IF(H211="Long",M211-K211,K211-M211))</f>
        <v/>
      </c>
      <c r="O211" s="149" t="str">
        <f aca="false">IF(OR(N211="",K211="",K211=0),"",N211/K211)</f>
        <v/>
      </c>
      <c r="P211" s="144"/>
      <c r="Q211" s="147"/>
      <c r="R211" s="148" t="str">
        <f aca="false">IF(OR(P211="",Q211="",J211="",F211="",C211=""),"",IF(H211="Long",(Q211-J211)*100*F211,(J211-Q211)*100*F211))</f>
        <v/>
      </c>
      <c r="S211" s="145" t="str">
        <f aca="false">IF(C211="","",IF(P211="","Open",IF(R211&gt;=0,"Won","Lost")))</f>
        <v/>
      </c>
      <c r="T211" s="150"/>
    </row>
    <row r="212" customFormat="false" ht="15" hidden="false" customHeight="true" outlineLevel="0" collapsed="false">
      <c r="A212" s="143" t="str">
        <f aca="false">IF(C212="","",ROW()-29)</f>
        <v/>
      </c>
      <c r="B212" s="144"/>
      <c r="C212" s="145"/>
      <c r="D212" s="144"/>
      <c r="E212" s="143" t="str">
        <f aca="false">IF(OR(B212="",D212=""),"",D212-B212)</f>
        <v/>
      </c>
      <c r="F212" s="143"/>
      <c r="G212" s="145"/>
      <c r="H212" s="145"/>
      <c r="I212" s="146"/>
      <c r="J212" s="147"/>
      <c r="K212" s="148" t="str">
        <f aca="false">IF(OR(C212="",F212="",J212=""),"",J212*100*F212)</f>
        <v/>
      </c>
      <c r="L212" s="147"/>
      <c r="M212" s="148" t="str">
        <f aca="false">IF(OR(L212="",C212="",S212&lt;&gt;"Open"),"",L212*100*F212)</f>
        <v/>
      </c>
      <c r="N212" s="148" t="str">
        <f aca="false">IF(OR(M212="",K212="",S212&lt;&gt;"Open"),"",IF(H212="Long",M212-K212,K212-M212))</f>
        <v/>
      </c>
      <c r="O212" s="149" t="str">
        <f aca="false">IF(OR(N212="",K212="",K212=0),"",N212/K212)</f>
        <v/>
      </c>
      <c r="P212" s="144"/>
      <c r="Q212" s="147"/>
      <c r="R212" s="148" t="str">
        <f aca="false">IF(OR(P212="",Q212="",J212="",F212="",C212=""),"",IF(H212="Long",(Q212-J212)*100*F212,(J212-Q212)*100*F212))</f>
        <v/>
      </c>
      <c r="S212" s="145" t="str">
        <f aca="false">IF(C212="","",IF(P212="","Open",IF(R212&gt;=0,"Won","Lost")))</f>
        <v/>
      </c>
      <c r="T212" s="150"/>
    </row>
    <row r="213" customFormat="false" ht="15" hidden="false" customHeight="true" outlineLevel="0" collapsed="false">
      <c r="A213" s="143" t="str">
        <f aca="false">IF(C213="","",ROW()-29)</f>
        <v/>
      </c>
      <c r="B213" s="144"/>
      <c r="C213" s="145"/>
      <c r="D213" s="144"/>
      <c r="E213" s="143" t="str">
        <f aca="false">IF(OR(B213="",D213=""),"",D213-B213)</f>
        <v/>
      </c>
      <c r="F213" s="143"/>
      <c r="G213" s="145"/>
      <c r="H213" s="145"/>
      <c r="I213" s="146"/>
      <c r="J213" s="147"/>
      <c r="K213" s="148" t="str">
        <f aca="false">IF(OR(C213="",F213="",J213=""),"",J213*100*F213)</f>
        <v/>
      </c>
      <c r="L213" s="147"/>
      <c r="M213" s="148" t="str">
        <f aca="false">IF(OR(L213="",C213="",S213&lt;&gt;"Open"),"",L213*100*F213)</f>
        <v/>
      </c>
      <c r="N213" s="148" t="str">
        <f aca="false">IF(OR(M213="",K213="",S213&lt;&gt;"Open"),"",IF(H213="Long",M213-K213,K213-M213))</f>
        <v/>
      </c>
      <c r="O213" s="149" t="str">
        <f aca="false">IF(OR(N213="",K213="",K213=0),"",N213/K213)</f>
        <v/>
      </c>
      <c r="P213" s="144"/>
      <c r="Q213" s="147"/>
      <c r="R213" s="148" t="str">
        <f aca="false">IF(OR(P213="",Q213="",J213="",F213="",C213=""),"",IF(H213="Long",(Q213-J213)*100*F213,(J213-Q213)*100*F213))</f>
        <v/>
      </c>
      <c r="S213" s="145" t="str">
        <f aca="false">IF(C213="","",IF(P213="","Open",IF(R213&gt;=0,"Won","Lost")))</f>
        <v/>
      </c>
      <c r="T213" s="150"/>
    </row>
    <row r="214" customFormat="false" ht="15" hidden="false" customHeight="true" outlineLevel="0" collapsed="false">
      <c r="A214" s="143" t="str">
        <f aca="false">IF(C214="","",ROW()-29)</f>
        <v/>
      </c>
      <c r="B214" s="144"/>
      <c r="C214" s="145"/>
      <c r="D214" s="144"/>
      <c r="E214" s="143" t="str">
        <f aca="false">IF(OR(B214="",D214=""),"",D214-B214)</f>
        <v/>
      </c>
      <c r="F214" s="143"/>
      <c r="G214" s="145"/>
      <c r="H214" s="145"/>
      <c r="I214" s="146"/>
      <c r="J214" s="147"/>
      <c r="K214" s="148" t="str">
        <f aca="false">IF(OR(C214="",F214="",J214=""),"",J214*100*F214)</f>
        <v/>
      </c>
      <c r="L214" s="147"/>
      <c r="M214" s="148" t="str">
        <f aca="false">IF(OR(L214="",C214="",S214&lt;&gt;"Open"),"",L214*100*F214)</f>
        <v/>
      </c>
      <c r="N214" s="148" t="str">
        <f aca="false">IF(OR(M214="",K214="",S214&lt;&gt;"Open"),"",IF(H214="Long",M214-K214,K214-M214))</f>
        <v/>
      </c>
      <c r="O214" s="149" t="str">
        <f aca="false">IF(OR(N214="",K214="",K214=0),"",N214/K214)</f>
        <v/>
      </c>
      <c r="P214" s="144"/>
      <c r="Q214" s="147"/>
      <c r="R214" s="148" t="str">
        <f aca="false">IF(OR(P214="",Q214="",J214="",F214="",C214=""),"",IF(H214="Long",(Q214-J214)*100*F214,(J214-Q214)*100*F214))</f>
        <v/>
      </c>
      <c r="S214" s="145" t="str">
        <f aca="false">IF(C214="","",IF(P214="","Open",IF(R214&gt;=0,"Won","Lost")))</f>
        <v/>
      </c>
      <c r="T214" s="150"/>
    </row>
    <row r="215" customFormat="false" ht="15" hidden="false" customHeight="true" outlineLevel="0" collapsed="false">
      <c r="A215" s="143" t="str">
        <f aca="false">IF(C215="","",ROW()-29)</f>
        <v/>
      </c>
      <c r="B215" s="144"/>
      <c r="C215" s="145"/>
      <c r="D215" s="144"/>
      <c r="E215" s="143" t="str">
        <f aca="false">IF(OR(B215="",D215=""),"",D215-B215)</f>
        <v/>
      </c>
      <c r="F215" s="143"/>
      <c r="G215" s="145"/>
      <c r="H215" s="145"/>
      <c r="I215" s="146"/>
      <c r="J215" s="147"/>
      <c r="K215" s="148" t="str">
        <f aca="false">IF(OR(C215="",F215="",J215=""),"",J215*100*F215)</f>
        <v/>
      </c>
      <c r="L215" s="147"/>
      <c r="M215" s="148" t="str">
        <f aca="false">IF(OR(L215="",C215="",S215&lt;&gt;"Open"),"",L215*100*F215)</f>
        <v/>
      </c>
      <c r="N215" s="148" t="str">
        <f aca="false">IF(OR(M215="",K215="",S215&lt;&gt;"Open"),"",IF(H215="Long",M215-K215,K215-M215))</f>
        <v/>
      </c>
      <c r="O215" s="149" t="str">
        <f aca="false">IF(OR(N215="",K215="",K215=0),"",N215/K215)</f>
        <v/>
      </c>
      <c r="P215" s="144"/>
      <c r="Q215" s="147"/>
      <c r="R215" s="148" t="str">
        <f aca="false">IF(OR(P215="",Q215="",J215="",F215="",C215=""),"",IF(H215="Long",(Q215-J215)*100*F215,(J215-Q215)*100*F215))</f>
        <v/>
      </c>
      <c r="S215" s="145" t="str">
        <f aca="false">IF(C215="","",IF(P215="","Open",IF(R215&gt;=0,"Won","Lost")))</f>
        <v/>
      </c>
      <c r="T215" s="150"/>
    </row>
    <row r="216" customFormat="false" ht="15" hidden="false" customHeight="true" outlineLevel="0" collapsed="false">
      <c r="A216" s="143" t="str">
        <f aca="false">IF(C216="","",ROW()-29)</f>
        <v/>
      </c>
      <c r="B216" s="144"/>
      <c r="C216" s="145"/>
      <c r="D216" s="144"/>
      <c r="E216" s="143" t="str">
        <f aca="false">IF(OR(B216="",D216=""),"",D216-B216)</f>
        <v/>
      </c>
      <c r="F216" s="143"/>
      <c r="G216" s="145"/>
      <c r="H216" s="145"/>
      <c r="I216" s="146"/>
      <c r="J216" s="147"/>
      <c r="K216" s="148" t="str">
        <f aca="false">IF(OR(C216="",F216="",J216=""),"",J216*100*F216)</f>
        <v/>
      </c>
      <c r="L216" s="147"/>
      <c r="M216" s="148" t="str">
        <f aca="false">IF(OR(L216="",C216="",S216&lt;&gt;"Open"),"",L216*100*F216)</f>
        <v/>
      </c>
      <c r="N216" s="148" t="str">
        <f aca="false">IF(OR(M216="",K216="",S216&lt;&gt;"Open"),"",IF(H216="Long",M216-K216,K216-M216))</f>
        <v/>
      </c>
      <c r="O216" s="149" t="str">
        <f aca="false">IF(OR(N216="",K216="",K216=0),"",N216/K216)</f>
        <v/>
      </c>
      <c r="P216" s="144"/>
      <c r="Q216" s="147"/>
      <c r="R216" s="148" t="str">
        <f aca="false">IF(OR(P216="",Q216="",J216="",F216="",C216=""),"",IF(H216="Long",(Q216-J216)*100*F216,(J216-Q216)*100*F216))</f>
        <v/>
      </c>
      <c r="S216" s="145" t="str">
        <f aca="false">IF(C216="","",IF(P216="","Open",IF(R216&gt;=0,"Won","Lost")))</f>
        <v/>
      </c>
      <c r="T216" s="150"/>
    </row>
    <row r="217" customFormat="false" ht="15" hidden="false" customHeight="true" outlineLevel="0" collapsed="false">
      <c r="A217" s="143" t="str">
        <f aca="false">IF(C217="","",ROW()-29)</f>
        <v/>
      </c>
      <c r="B217" s="144"/>
      <c r="C217" s="145"/>
      <c r="D217" s="144"/>
      <c r="E217" s="143" t="str">
        <f aca="false">IF(OR(B217="",D217=""),"",D217-B217)</f>
        <v/>
      </c>
      <c r="F217" s="143"/>
      <c r="G217" s="145"/>
      <c r="H217" s="145"/>
      <c r="I217" s="146"/>
      <c r="J217" s="147"/>
      <c r="K217" s="148" t="str">
        <f aca="false">IF(OR(C217="",F217="",J217=""),"",J217*100*F217)</f>
        <v/>
      </c>
      <c r="L217" s="147"/>
      <c r="M217" s="148" t="str">
        <f aca="false">IF(OR(L217="",C217="",S217&lt;&gt;"Open"),"",L217*100*F217)</f>
        <v/>
      </c>
      <c r="N217" s="148" t="str">
        <f aca="false">IF(OR(M217="",K217="",S217&lt;&gt;"Open"),"",IF(H217="Long",M217-K217,K217-M217))</f>
        <v/>
      </c>
      <c r="O217" s="149" t="str">
        <f aca="false">IF(OR(N217="",K217="",K217=0),"",N217/K217)</f>
        <v/>
      </c>
      <c r="P217" s="144"/>
      <c r="Q217" s="147"/>
      <c r="R217" s="148" t="str">
        <f aca="false">IF(OR(P217="",Q217="",J217="",F217="",C217=""),"",IF(H217="Long",(Q217-J217)*100*F217,(J217-Q217)*100*F217))</f>
        <v/>
      </c>
      <c r="S217" s="145" t="str">
        <f aca="false">IF(C217="","",IF(P217="","Open",IF(R217&gt;=0,"Won","Lost")))</f>
        <v/>
      </c>
      <c r="T217" s="150"/>
    </row>
    <row r="218" customFormat="false" ht="15" hidden="false" customHeight="true" outlineLevel="0" collapsed="false">
      <c r="A218" s="143" t="str">
        <f aca="false">IF(C218="","",ROW()-29)</f>
        <v/>
      </c>
      <c r="B218" s="144"/>
      <c r="C218" s="145"/>
      <c r="D218" s="144"/>
      <c r="E218" s="143" t="str">
        <f aca="false">IF(OR(B218="",D218=""),"",D218-B218)</f>
        <v/>
      </c>
      <c r="F218" s="143"/>
      <c r="G218" s="145"/>
      <c r="H218" s="145"/>
      <c r="I218" s="146"/>
      <c r="J218" s="147"/>
      <c r="K218" s="148" t="str">
        <f aca="false">IF(OR(C218="",F218="",J218=""),"",J218*100*F218)</f>
        <v/>
      </c>
      <c r="L218" s="147"/>
      <c r="M218" s="148" t="str">
        <f aca="false">IF(OR(L218="",C218="",S218&lt;&gt;"Open"),"",L218*100*F218)</f>
        <v/>
      </c>
      <c r="N218" s="148" t="str">
        <f aca="false">IF(OR(M218="",K218="",S218&lt;&gt;"Open"),"",IF(H218="Long",M218-K218,K218-M218))</f>
        <v/>
      </c>
      <c r="O218" s="149" t="str">
        <f aca="false">IF(OR(N218="",K218="",K218=0),"",N218/K218)</f>
        <v/>
      </c>
      <c r="P218" s="144"/>
      <c r="Q218" s="147"/>
      <c r="R218" s="148" t="str">
        <f aca="false">IF(OR(P218="",Q218="",J218="",F218="",C218=""),"",IF(H218="Long",(Q218-J218)*100*F218,(J218-Q218)*100*F218))</f>
        <v/>
      </c>
      <c r="S218" s="145" t="str">
        <f aca="false">IF(C218="","",IF(P218="","Open",IF(R218&gt;=0,"Won","Lost")))</f>
        <v/>
      </c>
      <c r="T218" s="150"/>
    </row>
    <row r="219" customFormat="false" ht="15" hidden="false" customHeight="true" outlineLevel="0" collapsed="false">
      <c r="A219" s="143" t="str">
        <f aca="false">IF(C219="","",ROW()-29)</f>
        <v/>
      </c>
      <c r="B219" s="144"/>
      <c r="C219" s="145"/>
      <c r="D219" s="144"/>
      <c r="E219" s="143" t="str">
        <f aca="false">IF(OR(B219="",D219=""),"",D219-B219)</f>
        <v/>
      </c>
      <c r="F219" s="143"/>
      <c r="G219" s="145"/>
      <c r="H219" s="145"/>
      <c r="I219" s="146"/>
      <c r="J219" s="147"/>
      <c r="K219" s="148" t="str">
        <f aca="false">IF(OR(C219="",F219="",J219=""),"",J219*100*F219)</f>
        <v/>
      </c>
      <c r="L219" s="147"/>
      <c r="M219" s="148" t="str">
        <f aca="false">IF(OR(L219="",C219="",S219&lt;&gt;"Open"),"",L219*100*F219)</f>
        <v/>
      </c>
      <c r="N219" s="148" t="str">
        <f aca="false">IF(OR(M219="",K219="",S219&lt;&gt;"Open"),"",IF(H219="Long",M219-K219,K219-M219))</f>
        <v/>
      </c>
      <c r="O219" s="149" t="str">
        <f aca="false">IF(OR(N219="",K219="",K219=0),"",N219/K219)</f>
        <v/>
      </c>
      <c r="P219" s="144"/>
      <c r="Q219" s="147"/>
      <c r="R219" s="148" t="str">
        <f aca="false">IF(OR(P219="",Q219="",J219="",F219="",C219=""),"",IF(H219="Long",(Q219-J219)*100*F219,(J219-Q219)*100*F219))</f>
        <v/>
      </c>
      <c r="S219" s="145" t="str">
        <f aca="false">IF(C219="","",IF(P219="","Open",IF(R219&gt;=0,"Won","Lost")))</f>
        <v/>
      </c>
      <c r="T219" s="150"/>
    </row>
    <row r="220" customFormat="false" ht="15" hidden="false" customHeight="true" outlineLevel="0" collapsed="false">
      <c r="A220" s="143" t="str">
        <f aca="false">IF(C220="","",ROW()-29)</f>
        <v/>
      </c>
      <c r="B220" s="144"/>
      <c r="C220" s="145"/>
      <c r="D220" s="144"/>
      <c r="E220" s="143" t="str">
        <f aca="false">IF(OR(B220="",D220=""),"",D220-B220)</f>
        <v/>
      </c>
      <c r="F220" s="143"/>
      <c r="G220" s="145"/>
      <c r="H220" s="145"/>
      <c r="I220" s="146"/>
      <c r="J220" s="147"/>
      <c r="K220" s="148" t="str">
        <f aca="false">IF(OR(C220="",F220="",J220=""),"",J220*100*F220)</f>
        <v/>
      </c>
      <c r="L220" s="147"/>
      <c r="M220" s="148" t="str">
        <f aca="false">IF(OR(L220="",C220="",S220&lt;&gt;"Open"),"",L220*100*F220)</f>
        <v/>
      </c>
      <c r="N220" s="148" t="str">
        <f aca="false">IF(OR(M220="",K220="",S220&lt;&gt;"Open"),"",IF(H220="Long",M220-K220,K220-M220))</f>
        <v/>
      </c>
      <c r="O220" s="149" t="str">
        <f aca="false">IF(OR(N220="",K220="",K220=0),"",N220/K220)</f>
        <v/>
      </c>
      <c r="P220" s="144"/>
      <c r="Q220" s="147"/>
      <c r="R220" s="148" t="str">
        <f aca="false">IF(OR(P220="",Q220="",J220="",F220="",C220=""),"",IF(H220="Long",(Q220-J220)*100*F220,(J220-Q220)*100*F220))</f>
        <v/>
      </c>
      <c r="S220" s="145" t="str">
        <f aca="false">IF(C220="","",IF(P220="","Open",IF(R220&gt;=0,"Won","Lost")))</f>
        <v/>
      </c>
      <c r="T220" s="150"/>
    </row>
    <row r="221" customFormat="false" ht="15" hidden="false" customHeight="true" outlineLevel="0" collapsed="false">
      <c r="A221" s="143" t="str">
        <f aca="false">IF(C221="","",ROW()-29)</f>
        <v/>
      </c>
      <c r="B221" s="144"/>
      <c r="C221" s="145"/>
      <c r="D221" s="144"/>
      <c r="E221" s="143" t="str">
        <f aca="false">IF(OR(B221="",D221=""),"",D221-B221)</f>
        <v/>
      </c>
      <c r="F221" s="143"/>
      <c r="G221" s="145"/>
      <c r="H221" s="145"/>
      <c r="I221" s="146"/>
      <c r="J221" s="147"/>
      <c r="K221" s="148" t="str">
        <f aca="false">IF(OR(C221="",F221="",J221=""),"",J221*100*F221)</f>
        <v/>
      </c>
      <c r="L221" s="147"/>
      <c r="M221" s="148" t="str">
        <f aca="false">IF(OR(L221="",C221="",S221&lt;&gt;"Open"),"",L221*100*F221)</f>
        <v/>
      </c>
      <c r="N221" s="148" t="str">
        <f aca="false">IF(OR(M221="",K221="",S221&lt;&gt;"Open"),"",IF(H221="Long",M221-K221,K221-M221))</f>
        <v/>
      </c>
      <c r="O221" s="149" t="str">
        <f aca="false">IF(OR(N221="",K221="",K221=0),"",N221/K221)</f>
        <v/>
      </c>
      <c r="P221" s="144"/>
      <c r="Q221" s="147"/>
      <c r="R221" s="148" t="str">
        <f aca="false">IF(OR(P221="",Q221="",J221="",F221="",C221=""),"",IF(H221="Long",(Q221-J221)*100*F221,(J221-Q221)*100*F221))</f>
        <v/>
      </c>
      <c r="S221" s="145" t="str">
        <f aca="false">IF(C221="","",IF(P221="","Open",IF(R221&gt;=0,"Won","Lost")))</f>
        <v/>
      </c>
      <c r="T221" s="150"/>
    </row>
    <row r="222" customFormat="false" ht="15" hidden="false" customHeight="true" outlineLevel="0" collapsed="false">
      <c r="A222" s="143" t="str">
        <f aca="false">IF(C222="","",ROW()-29)</f>
        <v/>
      </c>
      <c r="B222" s="144"/>
      <c r="C222" s="145"/>
      <c r="D222" s="144"/>
      <c r="E222" s="143" t="str">
        <f aca="false">IF(OR(B222="",D222=""),"",D222-B222)</f>
        <v/>
      </c>
      <c r="F222" s="143"/>
      <c r="G222" s="145"/>
      <c r="H222" s="145"/>
      <c r="I222" s="146"/>
      <c r="J222" s="147"/>
      <c r="K222" s="148" t="str">
        <f aca="false">IF(OR(C222="",F222="",J222=""),"",J222*100*F222)</f>
        <v/>
      </c>
      <c r="L222" s="147"/>
      <c r="M222" s="148" t="str">
        <f aca="false">IF(OR(L222="",C222="",S222&lt;&gt;"Open"),"",L222*100*F222)</f>
        <v/>
      </c>
      <c r="N222" s="148" t="str">
        <f aca="false">IF(OR(M222="",K222="",S222&lt;&gt;"Open"),"",IF(H222="Long",M222-K222,K222-M222))</f>
        <v/>
      </c>
      <c r="O222" s="149" t="str">
        <f aca="false">IF(OR(N222="",K222="",K222=0),"",N222/K222)</f>
        <v/>
      </c>
      <c r="P222" s="144"/>
      <c r="Q222" s="147"/>
      <c r="R222" s="148" t="str">
        <f aca="false">IF(OR(P222="",Q222="",J222="",F222="",C222=""),"",IF(H222="Long",(Q222-J222)*100*F222,(J222-Q222)*100*F222))</f>
        <v/>
      </c>
      <c r="S222" s="145" t="str">
        <f aca="false">IF(C222="","",IF(P222="","Open",IF(R222&gt;=0,"Won","Lost")))</f>
        <v/>
      </c>
      <c r="T222" s="150"/>
    </row>
    <row r="223" customFormat="false" ht="15" hidden="false" customHeight="true" outlineLevel="0" collapsed="false">
      <c r="A223" s="143" t="str">
        <f aca="false">IF(C223="","",ROW()-29)</f>
        <v/>
      </c>
      <c r="B223" s="144"/>
      <c r="C223" s="145"/>
      <c r="D223" s="144"/>
      <c r="E223" s="143" t="str">
        <f aca="false">IF(OR(B223="",D223=""),"",D223-B223)</f>
        <v/>
      </c>
      <c r="F223" s="143"/>
      <c r="G223" s="145"/>
      <c r="H223" s="145"/>
      <c r="I223" s="146"/>
      <c r="J223" s="147"/>
      <c r="K223" s="148" t="str">
        <f aca="false">IF(OR(C223="",F223="",J223=""),"",J223*100*F223)</f>
        <v/>
      </c>
      <c r="L223" s="147"/>
      <c r="M223" s="148" t="str">
        <f aca="false">IF(OR(L223="",C223="",S223&lt;&gt;"Open"),"",L223*100*F223)</f>
        <v/>
      </c>
      <c r="N223" s="148" t="str">
        <f aca="false">IF(OR(M223="",K223="",S223&lt;&gt;"Open"),"",IF(H223="Long",M223-K223,K223-M223))</f>
        <v/>
      </c>
      <c r="O223" s="149" t="str">
        <f aca="false">IF(OR(N223="",K223="",K223=0),"",N223/K223)</f>
        <v/>
      </c>
      <c r="P223" s="144"/>
      <c r="Q223" s="147"/>
      <c r="R223" s="148" t="str">
        <f aca="false">IF(OR(P223="",Q223="",J223="",F223="",C223=""),"",IF(H223="Long",(Q223-J223)*100*F223,(J223-Q223)*100*F223))</f>
        <v/>
      </c>
      <c r="S223" s="145" t="str">
        <f aca="false">IF(C223="","",IF(P223="","Open",IF(R223&gt;=0,"Won","Lost")))</f>
        <v/>
      </c>
      <c r="T223" s="150"/>
    </row>
    <row r="224" customFormat="false" ht="15" hidden="false" customHeight="true" outlineLevel="0" collapsed="false">
      <c r="A224" s="143" t="str">
        <f aca="false">IF(C224="","",ROW()-29)</f>
        <v/>
      </c>
      <c r="B224" s="144"/>
      <c r="C224" s="145"/>
      <c r="D224" s="144"/>
      <c r="E224" s="143" t="str">
        <f aca="false">IF(OR(B224="",D224=""),"",D224-B224)</f>
        <v/>
      </c>
      <c r="F224" s="143"/>
      <c r="G224" s="145"/>
      <c r="H224" s="145"/>
      <c r="I224" s="146"/>
      <c r="J224" s="147"/>
      <c r="K224" s="148" t="str">
        <f aca="false">IF(OR(C224="",F224="",J224=""),"",J224*100*F224)</f>
        <v/>
      </c>
      <c r="L224" s="147"/>
      <c r="M224" s="148" t="str">
        <f aca="false">IF(OR(L224="",C224="",S224&lt;&gt;"Open"),"",L224*100*F224)</f>
        <v/>
      </c>
      <c r="N224" s="148" t="str">
        <f aca="false">IF(OR(M224="",K224="",S224&lt;&gt;"Open"),"",IF(H224="Long",M224-K224,K224-M224))</f>
        <v/>
      </c>
      <c r="O224" s="149" t="str">
        <f aca="false">IF(OR(N224="",K224="",K224=0),"",N224/K224)</f>
        <v/>
      </c>
      <c r="P224" s="144"/>
      <c r="Q224" s="147"/>
      <c r="R224" s="148" t="str">
        <f aca="false">IF(OR(P224="",Q224="",J224="",F224="",C224=""),"",IF(H224="Long",(Q224-J224)*100*F224,(J224-Q224)*100*F224))</f>
        <v/>
      </c>
      <c r="S224" s="145" t="str">
        <f aca="false">IF(C224="","",IF(P224="","Open",IF(R224&gt;=0,"Won","Lost")))</f>
        <v/>
      </c>
      <c r="T224" s="150"/>
    </row>
    <row r="225" customFormat="false" ht="15" hidden="false" customHeight="true" outlineLevel="0" collapsed="false">
      <c r="A225" s="143" t="str">
        <f aca="false">IF(C225="","",ROW()-29)</f>
        <v/>
      </c>
      <c r="B225" s="144"/>
      <c r="C225" s="145"/>
      <c r="D225" s="144"/>
      <c r="E225" s="143" t="str">
        <f aca="false">IF(OR(B225="",D225=""),"",D225-B225)</f>
        <v/>
      </c>
      <c r="F225" s="143"/>
      <c r="G225" s="145"/>
      <c r="H225" s="145"/>
      <c r="I225" s="146"/>
      <c r="J225" s="147"/>
      <c r="K225" s="148" t="str">
        <f aca="false">IF(OR(C225="",F225="",J225=""),"",J225*100*F225)</f>
        <v/>
      </c>
      <c r="L225" s="147"/>
      <c r="M225" s="148" t="str">
        <f aca="false">IF(OR(L225="",C225="",S225&lt;&gt;"Open"),"",L225*100*F225)</f>
        <v/>
      </c>
      <c r="N225" s="148" t="str">
        <f aca="false">IF(OR(M225="",K225="",S225&lt;&gt;"Open"),"",IF(H225="Long",M225-K225,K225-M225))</f>
        <v/>
      </c>
      <c r="O225" s="149" t="str">
        <f aca="false">IF(OR(N225="",K225="",K225=0),"",N225/K225)</f>
        <v/>
      </c>
      <c r="P225" s="144"/>
      <c r="Q225" s="147"/>
      <c r="R225" s="148" t="str">
        <f aca="false">IF(OR(P225="",Q225="",J225="",F225="",C225=""),"",IF(H225="Long",(Q225-J225)*100*F225,(J225-Q225)*100*F225))</f>
        <v/>
      </c>
      <c r="S225" s="145" t="str">
        <f aca="false">IF(C225="","",IF(P225="","Open",IF(R225&gt;=0,"Won","Lost")))</f>
        <v/>
      </c>
      <c r="T225" s="150"/>
    </row>
    <row r="226" customFormat="false" ht="15" hidden="false" customHeight="true" outlineLevel="0" collapsed="false">
      <c r="A226" s="143" t="str">
        <f aca="false">IF(C226="","",ROW()-29)</f>
        <v/>
      </c>
      <c r="B226" s="144"/>
      <c r="C226" s="145"/>
      <c r="D226" s="144"/>
      <c r="E226" s="143" t="str">
        <f aca="false">IF(OR(B226="",D226=""),"",D226-B226)</f>
        <v/>
      </c>
      <c r="F226" s="143"/>
      <c r="G226" s="145"/>
      <c r="H226" s="145"/>
      <c r="I226" s="146"/>
      <c r="J226" s="147"/>
      <c r="K226" s="148" t="str">
        <f aca="false">IF(OR(C226="",F226="",J226=""),"",J226*100*F226)</f>
        <v/>
      </c>
      <c r="L226" s="147"/>
      <c r="M226" s="148" t="str">
        <f aca="false">IF(OR(L226="",C226="",S226&lt;&gt;"Open"),"",L226*100*F226)</f>
        <v/>
      </c>
      <c r="N226" s="148" t="str">
        <f aca="false">IF(OR(M226="",K226="",S226&lt;&gt;"Open"),"",IF(H226="Long",M226-K226,K226-M226))</f>
        <v/>
      </c>
      <c r="O226" s="149" t="str">
        <f aca="false">IF(OR(N226="",K226="",K226=0),"",N226/K226)</f>
        <v/>
      </c>
      <c r="P226" s="144"/>
      <c r="Q226" s="147"/>
      <c r="R226" s="148" t="str">
        <f aca="false">IF(OR(P226="",Q226="",J226="",F226="",C226=""),"",IF(H226="Long",(Q226-J226)*100*F226,(J226-Q226)*100*F226))</f>
        <v/>
      </c>
      <c r="S226" s="145" t="str">
        <f aca="false">IF(C226="","",IF(P226="","Open",IF(R226&gt;=0,"Won","Lost")))</f>
        <v/>
      </c>
      <c r="T226" s="150"/>
    </row>
    <row r="227" customFormat="false" ht="15" hidden="false" customHeight="true" outlineLevel="0" collapsed="false">
      <c r="A227" s="143" t="str">
        <f aca="false">IF(C227="","",ROW()-29)</f>
        <v/>
      </c>
      <c r="B227" s="144"/>
      <c r="C227" s="145"/>
      <c r="D227" s="144"/>
      <c r="E227" s="143" t="str">
        <f aca="false">IF(OR(B227="",D227=""),"",D227-B227)</f>
        <v/>
      </c>
      <c r="F227" s="143"/>
      <c r="G227" s="145"/>
      <c r="H227" s="145"/>
      <c r="I227" s="146"/>
      <c r="J227" s="147"/>
      <c r="K227" s="148" t="str">
        <f aca="false">IF(OR(C227="",F227="",J227=""),"",J227*100*F227)</f>
        <v/>
      </c>
      <c r="L227" s="147"/>
      <c r="M227" s="148" t="str">
        <f aca="false">IF(OR(L227="",C227="",S227&lt;&gt;"Open"),"",L227*100*F227)</f>
        <v/>
      </c>
      <c r="N227" s="148" t="str">
        <f aca="false">IF(OR(M227="",K227="",S227&lt;&gt;"Open"),"",IF(H227="Long",M227-K227,K227-M227))</f>
        <v/>
      </c>
      <c r="O227" s="149" t="str">
        <f aca="false">IF(OR(N227="",K227="",K227=0),"",N227/K227)</f>
        <v/>
      </c>
      <c r="P227" s="144"/>
      <c r="Q227" s="147"/>
      <c r="R227" s="148" t="str">
        <f aca="false">IF(OR(P227="",Q227="",J227="",F227="",C227=""),"",IF(H227="Long",(Q227-J227)*100*F227,(J227-Q227)*100*F227))</f>
        <v/>
      </c>
      <c r="S227" s="145" t="str">
        <f aca="false">IF(C227="","",IF(P227="","Open",IF(R227&gt;=0,"Won","Lost")))</f>
        <v/>
      </c>
      <c r="T227" s="150"/>
    </row>
    <row r="228" customFormat="false" ht="15" hidden="false" customHeight="true" outlineLevel="0" collapsed="false">
      <c r="A228" s="143" t="str">
        <f aca="false">IF(C228="","",ROW()-29)</f>
        <v/>
      </c>
      <c r="B228" s="144"/>
      <c r="C228" s="145"/>
      <c r="D228" s="144"/>
      <c r="E228" s="143" t="str">
        <f aca="false">IF(OR(B228="",D228=""),"",D228-B228)</f>
        <v/>
      </c>
      <c r="F228" s="143"/>
      <c r="G228" s="145"/>
      <c r="H228" s="145"/>
      <c r="I228" s="146"/>
      <c r="J228" s="147"/>
      <c r="K228" s="148" t="str">
        <f aca="false">IF(OR(C228="",F228="",J228=""),"",J228*100*F228)</f>
        <v/>
      </c>
      <c r="L228" s="147"/>
      <c r="M228" s="148" t="str">
        <f aca="false">IF(OR(L228="",C228="",S228&lt;&gt;"Open"),"",L228*100*F228)</f>
        <v/>
      </c>
      <c r="N228" s="148" t="str">
        <f aca="false">IF(OR(M228="",K228="",S228&lt;&gt;"Open"),"",IF(H228="Long",M228-K228,K228-M228))</f>
        <v/>
      </c>
      <c r="O228" s="149" t="str">
        <f aca="false">IF(OR(N228="",K228="",K228=0),"",N228/K228)</f>
        <v/>
      </c>
      <c r="P228" s="144"/>
      <c r="Q228" s="147"/>
      <c r="R228" s="148" t="str">
        <f aca="false">IF(OR(P228="",Q228="",J228="",F228="",C228=""),"",IF(H228="Long",(Q228-J228)*100*F228,(J228-Q228)*100*F228))</f>
        <v/>
      </c>
      <c r="S228" s="145" t="str">
        <f aca="false">IF(C228="","",IF(P228="","Open",IF(R228&gt;=0,"Won","Lost")))</f>
        <v/>
      </c>
      <c r="T228" s="150"/>
    </row>
    <row r="229" customFormat="false" ht="15" hidden="false" customHeight="true" outlineLevel="0" collapsed="false">
      <c r="A229" s="143" t="str">
        <f aca="false">IF(C229="","",ROW()-29)</f>
        <v/>
      </c>
      <c r="B229" s="144"/>
      <c r="C229" s="145"/>
      <c r="D229" s="144"/>
      <c r="E229" s="143" t="str">
        <f aca="false">IF(OR(B229="",D229=""),"",D229-B229)</f>
        <v/>
      </c>
      <c r="F229" s="143"/>
      <c r="G229" s="145"/>
      <c r="H229" s="145"/>
      <c r="I229" s="146"/>
      <c r="J229" s="147"/>
      <c r="K229" s="148" t="str">
        <f aca="false">IF(OR(C229="",F229="",J229=""),"",J229*100*F229)</f>
        <v/>
      </c>
      <c r="L229" s="147"/>
      <c r="M229" s="148" t="str">
        <f aca="false">IF(OR(L229="",C229="",S229&lt;&gt;"Open"),"",L229*100*F229)</f>
        <v/>
      </c>
      <c r="N229" s="148" t="str">
        <f aca="false">IF(OR(M229="",K229="",S229&lt;&gt;"Open"),"",IF(H229="Long",M229-K229,K229-M229))</f>
        <v/>
      </c>
      <c r="O229" s="149" t="str">
        <f aca="false">IF(OR(N229="",K229="",K229=0),"",N229/K229)</f>
        <v/>
      </c>
      <c r="P229" s="144"/>
      <c r="Q229" s="147"/>
      <c r="R229" s="148" t="str">
        <f aca="false">IF(OR(P229="",Q229="",J229="",F229="",C229=""),"",IF(H229="Long",(Q229-J229)*100*F229,(J229-Q229)*100*F229))</f>
        <v/>
      </c>
      <c r="S229" s="145" t="str">
        <f aca="false">IF(C229="","",IF(P229="","Open",IF(R229&gt;=0,"Won","Lost")))</f>
        <v/>
      </c>
      <c r="T229" s="150"/>
    </row>
  </sheetData>
  <mergeCells count="69">
    <mergeCell ref="A1:T1"/>
    <mergeCell ref="A2:T2"/>
    <mergeCell ref="A3:T3"/>
    <mergeCell ref="A4:T4"/>
    <mergeCell ref="A5:T5"/>
    <mergeCell ref="A6:D6"/>
    <mergeCell ref="E6:H6"/>
    <mergeCell ref="I6:L6"/>
    <mergeCell ref="M6:P6"/>
    <mergeCell ref="Q6:T6"/>
    <mergeCell ref="A7:D8"/>
    <mergeCell ref="E7:H8"/>
    <mergeCell ref="I7:L8"/>
    <mergeCell ref="M7:P8"/>
    <mergeCell ref="Q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N14"/>
    <mergeCell ref="O14:T14"/>
    <mergeCell ref="O15:T15"/>
    <mergeCell ref="O16:Q16"/>
    <mergeCell ref="R16:T16"/>
    <mergeCell ref="O17:Q17"/>
    <mergeCell ref="R17:T17"/>
    <mergeCell ref="O18:Q18"/>
    <mergeCell ref="R18:T18"/>
    <mergeCell ref="O19:Q19"/>
    <mergeCell ref="R19:T19"/>
    <mergeCell ref="O20:Q20"/>
    <mergeCell ref="R20:T20"/>
    <mergeCell ref="O21:Q21"/>
    <mergeCell ref="R21:T21"/>
    <mergeCell ref="O22:Q22"/>
    <mergeCell ref="R22:T22"/>
    <mergeCell ref="O23:Q23"/>
    <mergeCell ref="R23:T23"/>
    <mergeCell ref="O24:Q24"/>
    <mergeCell ref="R24:T24"/>
    <mergeCell ref="O25:Q25"/>
    <mergeCell ref="R25:T25"/>
    <mergeCell ref="A26:T26"/>
    <mergeCell ref="A27:T27"/>
    <mergeCell ref="A28:A29"/>
    <mergeCell ref="B28:B29"/>
    <mergeCell ref="C28:C29"/>
    <mergeCell ref="D28:D29"/>
    <mergeCell ref="E28:E29"/>
    <mergeCell ref="F28:F29"/>
    <mergeCell ref="G28:I28"/>
    <mergeCell ref="J28:K28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10"/>
    <col collapsed="false" customWidth="true" hidden="false" outlineLevel="0" max="2" min="2" style="25" width="12"/>
    <col collapsed="false" customWidth="true" hidden="false" outlineLevel="0" max="4" min="3" style="25" width="9"/>
    <col collapsed="false" customWidth="true" hidden="false" outlineLevel="0" max="5" min="5" style="25" width="11"/>
    <col collapsed="false" customWidth="true" hidden="false" outlineLevel="0" max="6" min="6" style="25" width="13"/>
    <col collapsed="false" customWidth="true" hidden="false" outlineLevel="0" max="7" min="7" style="25" width="12"/>
    <col collapsed="false" customWidth="true" hidden="false" outlineLevel="0" max="8" min="8" style="25" width="8"/>
    <col collapsed="false" customWidth="true" hidden="false" outlineLevel="0" max="9" min="9" style="25" width="10"/>
    <col collapsed="false" customWidth="true" hidden="false" outlineLevel="0" max="10" min="10" style="25" width="9"/>
    <col collapsed="false" customWidth="true" hidden="false" outlineLevel="0" max="11" min="11" style="25" width="11"/>
    <col collapsed="false" customWidth="true" hidden="false" outlineLevel="0" max="12" min="12" style="25" width="13"/>
    <col collapsed="false" customWidth="true" hidden="false" outlineLevel="0" max="14" min="13" style="25" width="12"/>
    <col collapsed="false" customWidth="true" hidden="false" outlineLevel="0" max="15" min="15" style="25" width="11"/>
    <col collapsed="false" customWidth="true" hidden="false" outlineLevel="0" max="16" min="16" style="25" width="13"/>
    <col collapsed="false" customWidth="true" hidden="false" outlineLevel="0" max="17" min="17" style="25" width="11"/>
    <col collapsed="false" customWidth="true" hidden="false" outlineLevel="0" max="18" min="18" style="25" width="13"/>
    <col collapsed="false" customWidth="true" hidden="false" outlineLevel="0" max="19" min="19" style="25" width="10"/>
    <col collapsed="false" customWidth="true" hidden="false" outlineLevel="0" max="20" min="20" style="25" width="26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1.75" hidden="false" customHeight="true" outlineLevel="0" collapsed="false">
      <c r="A2" s="2" t="s">
        <v>140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3.5" hidden="false" customHeight="true" outlineLevel="0" collapsed="false">
      <c r="A3" s="3" t="s">
        <v>141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9.75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customFormat="false" ht="21.75" hidden="false" customHeight="true" outlineLevel="0" collapsed="false">
      <c r="A5" s="5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15.75" hidden="false" customHeight="true" outlineLevel="0" collapsed="false">
      <c r="A6" s="6" t="s">
        <v>40</v>
      </c>
      <c r="B6" s="6"/>
      <c r="C6" s="6"/>
      <c r="D6" s="6"/>
      <c r="E6" s="6" t="s">
        <v>20</v>
      </c>
      <c r="F6" s="6"/>
      <c r="G6" s="6"/>
      <c r="H6" s="6"/>
      <c r="I6" s="6" t="s">
        <v>6</v>
      </c>
      <c r="J6" s="6"/>
      <c r="K6" s="6"/>
      <c r="L6" s="6"/>
      <c r="M6" s="6" t="s">
        <v>142</v>
      </c>
      <c r="N6" s="6"/>
      <c r="O6" s="6"/>
      <c r="P6" s="6"/>
      <c r="Q6" s="6" t="s">
        <v>143</v>
      </c>
      <c r="R6" s="6"/>
      <c r="S6" s="6"/>
      <c r="T6" s="6"/>
    </row>
    <row r="7" customFormat="false" ht="21.75" hidden="false" customHeight="true" outlineLevel="0" collapsed="false">
      <c r="A7" s="7" t="n">
        <f aca="false">IFERROR(SUMIFS($P$30:$P$229,$S$30:$S$229,"Won")+SUMIFS($P$30:$P$229,$S$30:$S$229,"Lost"),0)</f>
        <v>0</v>
      </c>
      <c r="B7" s="7"/>
      <c r="C7" s="7"/>
      <c r="D7" s="7"/>
      <c r="E7" s="8" t="n">
        <f aca="false">IFERROR(COUNTIF($S$30:$S$229,"Won")/(COUNTIF($S$30:$S$229,"Won")+COUNTIF($S$30:$S$229,"Lost")),0)</f>
        <v>0</v>
      </c>
      <c r="F7" s="8"/>
      <c r="G7" s="8"/>
      <c r="H7" s="8"/>
      <c r="I7" s="9" t="n">
        <f aca="false">COUNTA($C$30:$C$229)</f>
        <v>0</v>
      </c>
      <c r="J7" s="9"/>
      <c r="K7" s="9"/>
      <c r="L7" s="9"/>
      <c r="M7" s="151" t="n">
        <f aca="false">IFERROR(AVERAGEIFS($Q$30:$Q$229,$C$30:$C$229,"&lt;&gt;",$Q$30:$Q$229,"&lt;&gt;0"),0)</f>
        <v>0</v>
      </c>
      <c r="N7" s="151"/>
      <c r="O7" s="151"/>
      <c r="P7" s="151"/>
      <c r="Q7" s="151" t="n">
        <f aca="false">IFERROR(AVERAGEIFS($R$30:$R$229,$C$30:$C$229,"&lt;&gt;",$R$30:$R$229,"&lt;&gt;0"),0)</f>
        <v>0</v>
      </c>
      <c r="R7" s="151"/>
      <c r="S7" s="151"/>
      <c r="T7" s="151"/>
    </row>
    <row r="8" customFormat="false" ht="21.75" hidden="false" customHeight="true" outlineLevel="0" collapsed="false">
      <c r="A8" s="7"/>
      <c r="B8" s="7"/>
      <c r="C8" s="7"/>
      <c r="D8" s="7"/>
      <c r="E8" s="8"/>
      <c r="F8" s="8"/>
      <c r="G8" s="8"/>
      <c r="H8" s="8"/>
      <c r="I8" s="9"/>
      <c r="J8" s="9"/>
      <c r="K8" s="9"/>
      <c r="L8" s="9"/>
      <c r="M8" s="151"/>
      <c r="N8" s="151"/>
      <c r="O8" s="151"/>
      <c r="P8" s="151"/>
      <c r="Q8" s="151"/>
      <c r="R8" s="151"/>
      <c r="S8" s="151"/>
      <c r="T8" s="151"/>
    </row>
    <row r="9" customFormat="false" ht="9.75" hidden="false" customHeight="true" outlineLevel="0" collapsed="false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customFormat="false" ht="15.75" hidden="false" customHeight="true" outlineLevel="0" collapsed="false">
      <c r="A10" s="6" t="s">
        <v>91</v>
      </c>
      <c r="B10" s="6"/>
      <c r="C10" s="6"/>
      <c r="D10" s="6"/>
      <c r="E10" s="6" t="s">
        <v>24</v>
      </c>
      <c r="F10" s="6"/>
      <c r="G10" s="6"/>
      <c r="H10" s="6"/>
      <c r="I10" s="6" t="s">
        <v>124</v>
      </c>
      <c r="J10" s="6"/>
      <c r="K10" s="6"/>
      <c r="L10" s="6"/>
      <c r="M10" s="6" t="s">
        <v>93</v>
      </c>
      <c r="N10" s="6"/>
      <c r="O10" s="6"/>
      <c r="P10" s="6"/>
      <c r="Q10" s="6" t="s">
        <v>94</v>
      </c>
      <c r="R10" s="6"/>
      <c r="S10" s="6"/>
      <c r="T10" s="6"/>
    </row>
    <row r="11" customFormat="false" ht="21.75" hidden="false" customHeight="true" outlineLevel="0" collapsed="false">
      <c r="A11" s="9" t="n">
        <f aca="false">COUNTIF($S$30:$S$229,"Won")+COUNTIF($S$30:$S$229,"Lost")</f>
        <v>0</v>
      </c>
      <c r="B11" s="9"/>
      <c r="C11" s="9"/>
      <c r="D11" s="9"/>
      <c r="E11" s="9" t="n">
        <f aca="false">COUNTIF($S$30:$S$229,"Open")</f>
        <v>0</v>
      </c>
      <c r="F11" s="9"/>
      <c r="G11" s="9"/>
      <c r="H11" s="9"/>
      <c r="I11" s="9" t="n">
        <f aca="false">IFERROR(AVERAGEIFS($H$30:$H$229,$C$30:$C$229,"&lt;&gt;",$H$30:$H$229,"&lt;&gt;0"),0)</f>
        <v>0</v>
      </c>
      <c r="J11" s="9"/>
      <c r="K11" s="9"/>
      <c r="L11" s="9"/>
      <c r="M11" s="7" t="n">
        <f aca="false">IFERROR(IF(COUNTIF($S$30:$S$229,"Won")=0,0,maxifs($P$30:$P$229,$S$30:$S$229,"Won")),0)</f>
        <v>0</v>
      </c>
      <c r="N11" s="7"/>
      <c r="O11" s="7"/>
      <c r="P11" s="7"/>
      <c r="Q11" s="11" t="n">
        <f aca="false">IFERROR(IF(COUNTIF($S$30:$S$229,"Lost")=0,0,minifs($P$30:$P$229,$S$30:$S$229,"Lost")),0)</f>
        <v>0</v>
      </c>
      <c r="R11" s="11"/>
      <c r="S11" s="11"/>
      <c r="T11" s="11"/>
    </row>
    <row r="12" customFormat="false" ht="21.7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7"/>
      <c r="P12" s="7"/>
      <c r="Q12" s="11"/>
      <c r="R12" s="11"/>
      <c r="S12" s="11"/>
      <c r="T12" s="11"/>
    </row>
    <row r="13" customFormat="false" ht="9.7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customFormat="false" ht="21.75" hidden="false" customHeight="true" outlineLevel="0" collapsed="false">
      <c r="A14" s="12" t="s">
        <v>95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96</v>
      </c>
      <c r="P14" s="12"/>
      <c r="Q14" s="12"/>
      <c r="R14" s="12"/>
      <c r="S14" s="12"/>
      <c r="T14" s="12"/>
    </row>
    <row r="15" customFormat="false" ht="19.5" hidden="false" customHeight="true" outlineLevel="0" collapsed="false">
      <c r="A15" s="130" t="s">
        <v>51</v>
      </c>
      <c r="B15" s="130" t="s">
        <v>21</v>
      </c>
      <c r="C15" s="130" t="s">
        <v>97</v>
      </c>
      <c r="D15" s="130" t="s">
        <v>98</v>
      </c>
      <c r="E15" s="130" t="s">
        <v>40</v>
      </c>
      <c r="F15" s="130" t="s">
        <v>125</v>
      </c>
      <c r="G15" s="130" t="s">
        <v>144</v>
      </c>
      <c r="H15" s="130" t="s">
        <v>51</v>
      </c>
      <c r="I15" s="130" t="s">
        <v>21</v>
      </c>
      <c r="J15" s="130" t="s">
        <v>97</v>
      </c>
      <c r="K15" s="130" t="s">
        <v>98</v>
      </c>
      <c r="L15" s="130" t="s">
        <v>40</v>
      </c>
      <c r="M15" s="130" t="s">
        <v>125</v>
      </c>
      <c r="N15" s="130" t="s">
        <v>144</v>
      </c>
      <c r="O15" s="6" t="s">
        <v>56</v>
      </c>
      <c r="P15" s="6"/>
      <c r="Q15" s="6"/>
      <c r="R15" s="6"/>
      <c r="S15" s="6"/>
      <c r="T15" s="6"/>
    </row>
    <row r="16" customFormat="false" ht="19.5" hidden="false" customHeight="true" outlineLevel="0" collapsed="false">
      <c r="A16" s="131"/>
      <c r="B16" s="131" t="str">
        <f aca="false">IF(A16="","",COUNTIF($C$30:$C$229,A16))</f>
        <v/>
      </c>
      <c r="C16" s="131" t="str">
        <f aca="false">IF(A16="","",COUNTIFS($C$30:$C$229,A16,$S$30:$S$229,"Won"))</f>
        <v/>
      </c>
      <c r="D16" s="132" t="str">
        <f aca="false">IF(OR(A16="",B16=0),"",C16/B16)</f>
        <v/>
      </c>
      <c r="E16" s="133" t="str">
        <f aca="false">IF(A16="","",SUMIFS($P$30:$P$229,$C$30:$C$229,A16))</f>
        <v/>
      </c>
      <c r="F16" s="134" t="str">
        <f aca="false">IF(A16="","",IFERROR(AVERAGEIFS($K$30:$K$229,$C$30:$C$229,A16),""))</f>
        <v/>
      </c>
      <c r="G16" s="132" t="str">
        <f aca="false">IF(A16="","",IFERROR(AVERAGEIFS($Q$30:$Q$229,$C$30:$C$229,A16),""))</f>
        <v/>
      </c>
      <c r="H16" s="131"/>
      <c r="I16" s="131" t="str">
        <f aca="false">IF(H16="","",COUNTIF($C$30:$C$229,H16))</f>
        <v/>
      </c>
      <c r="J16" s="131" t="str">
        <f aca="false">IF(H16="","",COUNTIFS($C$30:$C$229,H16,$S$30:$S$229,"Won"))</f>
        <v/>
      </c>
      <c r="K16" s="132" t="str">
        <f aca="false">IF(OR(H16="",I16=0),"",J16/I16)</f>
        <v/>
      </c>
      <c r="L16" s="133" t="str">
        <f aca="false">IF(H16="","",SUMIFS($P$30:$P$229,$C$30:$C$229,H16))</f>
        <v/>
      </c>
      <c r="M16" s="134" t="str">
        <f aca="false">IF(H16="","",IFERROR(AVERAGEIFS($K$30:$K$229,$C$30:$C$229,H16),""))</f>
        <v/>
      </c>
      <c r="N16" s="132" t="str">
        <f aca="false">IF(H16="","",IFERROR(AVERAGEIFS($Q$30:$Q$229,$C$30:$C$229,H16),""))</f>
        <v/>
      </c>
      <c r="O16" s="14" t="s">
        <v>30</v>
      </c>
      <c r="P16" s="14"/>
      <c r="Q16" s="14"/>
      <c r="R16" s="15" t="n">
        <f aca="false">IFERROR(AVERAGEIFS($P$30:$P$229,$S$30:$S$229,"Won"),0)</f>
        <v>0</v>
      </c>
      <c r="S16" s="15"/>
      <c r="T16" s="15"/>
    </row>
    <row r="17" customFormat="false" ht="19.5" hidden="false" customHeight="true" outlineLevel="0" collapsed="false">
      <c r="A17" s="131"/>
      <c r="B17" s="131" t="str">
        <f aca="false">IF(A17="","",COUNTIF($C$30:$C$229,A17))</f>
        <v/>
      </c>
      <c r="C17" s="131" t="str">
        <f aca="false">IF(A17="","",COUNTIFS($C$30:$C$229,A17,$S$30:$S$229,"Won"))</f>
        <v/>
      </c>
      <c r="D17" s="132" t="str">
        <f aca="false">IF(OR(A17="",B17=0),"",C17/B17)</f>
        <v/>
      </c>
      <c r="E17" s="133" t="str">
        <f aca="false">IF(A17="","",SUMIFS($P$30:$P$229,$C$30:$C$229,A17))</f>
        <v/>
      </c>
      <c r="F17" s="134" t="str">
        <f aca="false">IF(A17="","",IFERROR(AVERAGEIFS($K$30:$K$229,$C$30:$C$229,A17),""))</f>
        <v/>
      </c>
      <c r="G17" s="132" t="str">
        <f aca="false">IF(A17="","",IFERROR(AVERAGEIFS($Q$30:$Q$229,$C$30:$C$229,A17),""))</f>
        <v/>
      </c>
      <c r="H17" s="131"/>
      <c r="I17" s="131" t="str">
        <f aca="false">IF(H17="","",COUNTIF($C$30:$C$229,H17))</f>
        <v/>
      </c>
      <c r="J17" s="131" t="str">
        <f aca="false">IF(H17="","",COUNTIFS($C$30:$C$229,H17,$S$30:$S$229,"Won"))</f>
        <v/>
      </c>
      <c r="K17" s="132" t="str">
        <f aca="false">IF(OR(H17="",I17=0),"",J17/I17)</f>
        <v/>
      </c>
      <c r="L17" s="133" t="str">
        <f aca="false">IF(H17="","",SUMIFS($P$30:$P$229,$C$30:$C$229,H17))</f>
        <v/>
      </c>
      <c r="M17" s="134" t="str">
        <f aca="false">IF(H17="","",IFERROR(AVERAGEIFS($K$30:$K$229,$C$30:$C$229,H17),""))</f>
        <v/>
      </c>
      <c r="N17" s="132" t="str">
        <f aca="false">IF(H17="","",IFERROR(AVERAGEIFS($Q$30:$Q$229,$C$30:$C$229,H17),""))</f>
        <v/>
      </c>
      <c r="O17" s="14" t="s">
        <v>31</v>
      </c>
      <c r="P17" s="14"/>
      <c r="Q17" s="14"/>
      <c r="R17" s="18" t="n">
        <f aca="false">IFERROR(AVERAGEIFS($P$30:$P$229,$S$30:$S$229,"Lost"),0)</f>
        <v>0</v>
      </c>
      <c r="S17" s="18"/>
      <c r="T17" s="18"/>
    </row>
    <row r="18" customFormat="false" ht="19.5" hidden="false" customHeight="true" outlineLevel="0" collapsed="false">
      <c r="A18" s="131"/>
      <c r="B18" s="131" t="str">
        <f aca="false">IF(A18="","",COUNTIF($C$30:$C$229,A18))</f>
        <v/>
      </c>
      <c r="C18" s="131" t="str">
        <f aca="false">IF(A18="","",COUNTIFS($C$30:$C$229,A18,$S$30:$S$229,"Won"))</f>
        <v/>
      </c>
      <c r="D18" s="132" t="str">
        <f aca="false">IF(OR(A18="",B18=0),"",C18/B18)</f>
        <v/>
      </c>
      <c r="E18" s="133" t="str">
        <f aca="false">IF(A18="","",SUMIFS($P$30:$P$229,$C$30:$C$229,A18))</f>
        <v/>
      </c>
      <c r="F18" s="134" t="str">
        <f aca="false">IF(A18="","",IFERROR(AVERAGEIFS($K$30:$K$229,$C$30:$C$229,A18),""))</f>
        <v/>
      </c>
      <c r="G18" s="132" t="str">
        <f aca="false">IF(A18="","",IFERROR(AVERAGEIFS($Q$30:$Q$229,$C$30:$C$229,A18),""))</f>
        <v/>
      </c>
      <c r="H18" s="131"/>
      <c r="I18" s="131" t="str">
        <f aca="false">IF(H18="","",COUNTIF($C$30:$C$229,H18))</f>
        <v/>
      </c>
      <c r="J18" s="131" t="str">
        <f aca="false">IF(H18="","",COUNTIFS($C$30:$C$229,H18,$S$30:$S$229,"Won"))</f>
        <v/>
      </c>
      <c r="K18" s="132" t="str">
        <f aca="false">IF(OR(H18="",I18=0),"",J18/I18)</f>
        <v/>
      </c>
      <c r="L18" s="133" t="str">
        <f aca="false">IF(H18="","",SUMIFS($P$30:$P$229,$C$30:$C$229,H18))</f>
        <v/>
      </c>
      <c r="M18" s="134" t="str">
        <f aca="false">IF(H18="","",IFERROR(AVERAGEIFS($K$30:$K$229,$C$30:$C$229,H18),""))</f>
        <v/>
      </c>
      <c r="N18" s="132" t="str">
        <f aca="false">IF(H18="","",IFERROR(AVERAGEIFS($Q$30:$Q$229,$C$30:$C$229,H18),""))</f>
        <v/>
      </c>
      <c r="O18" s="14" t="s">
        <v>101</v>
      </c>
      <c r="P18" s="14"/>
      <c r="Q18" s="14"/>
      <c r="R18" s="136" t="n">
        <f aca="false">IFERROR((SUMIFS($P$30:$P$229,$S$30:$S$229,"Won")+SUMIFS($P$30:$P$229,$S$30:$S$229,"Lost"))/(COUNTIF($S$30:$S$229,"Won")+COUNTIF($S$30:$S$229,"Lost")),0)</f>
        <v>0</v>
      </c>
      <c r="S18" s="136"/>
      <c r="T18" s="136"/>
    </row>
    <row r="19" customFormat="false" ht="19.5" hidden="false" customHeight="true" outlineLevel="0" collapsed="false">
      <c r="A19" s="131"/>
      <c r="B19" s="131" t="str">
        <f aca="false">IF(A19="","",COUNTIF($C$30:$C$229,A19))</f>
        <v/>
      </c>
      <c r="C19" s="131" t="str">
        <f aca="false">IF(A19="","",COUNTIFS($C$30:$C$229,A19,$S$30:$S$229,"Won"))</f>
        <v/>
      </c>
      <c r="D19" s="132" t="str">
        <f aca="false">IF(OR(A19="",B19=0),"",C19/B19)</f>
        <v/>
      </c>
      <c r="E19" s="133" t="str">
        <f aca="false">IF(A19="","",SUMIFS($P$30:$P$229,$C$30:$C$229,A19))</f>
        <v/>
      </c>
      <c r="F19" s="134" t="str">
        <f aca="false">IF(A19="","",IFERROR(AVERAGEIFS($K$30:$K$229,$C$30:$C$229,A19),""))</f>
        <v/>
      </c>
      <c r="G19" s="132" t="str">
        <f aca="false">IF(A19="","",IFERROR(AVERAGEIFS($Q$30:$Q$229,$C$30:$C$229,A19),""))</f>
        <v/>
      </c>
      <c r="H19" s="131"/>
      <c r="I19" s="131" t="str">
        <f aca="false">IF(H19="","",COUNTIF($C$30:$C$229,H19))</f>
        <v/>
      </c>
      <c r="J19" s="131" t="str">
        <f aca="false">IF(H19="","",COUNTIFS($C$30:$C$229,H19,$S$30:$S$229,"Won"))</f>
        <v/>
      </c>
      <c r="K19" s="132" t="str">
        <f aca="false">IF(OR(H19="",I19=0),"",J19/I19)</f>
        <v/>
      </c>
      <c r="L19" s="133" t="str">
        <f aca="false">IF(H19="","",SUMIFS($P$30:$P$229,$C$30:$C$229,H19))</f>
        <v/>
      </c>
      <c r="M19" s="134" t="str">
        <f aca="false">IF(H19="","",IFERROR(AVERAGEIFS($K$30:$K$229,$C$30:$C$229,H19),""))</f>
        <v/>
      </c>
      <c r="N19" s="132" t="str">
        <f aca="false">IF(H19="","",IFERROR(AVERAGEIFS($Q$30:$Q$229,$C$30:$C$229,H19),""))</f>
        <v/>
      </c>
      <c r="O19" s="14" t="s">
        <v>58</v>
      </c>
      <c r="P19" s="14"/>
      <c r="Q19" s="14"/>
      <c r="R19" s="137" t="n">
        <f aca="false">IFERROR(SUMIFS($P$30:$P$229,$S$30:$S$229,"Won")/ABS(SUMIFS($P$30:$P$229,$S$30:$S$229,"Lost")),0)</f>
        <v>0</v>
      </c>
      <c r="S19" s="137"/>
      <c r="T19" s="137"/>
    </row>
    <row r="20" customFormat="false" ht="19.5" hidden="false" customHeight="true" outlineLevel="0" collapsed="false">
      <c r="A20" s="131"/>
      <c r="B20" s="131" t="str">
        <f aca="false">IF(A20="","",COUNTIF($C$30:$C$229,A20))</f>
        <v/>
      </c>
      <c r="C20" s="131" t="str">
        <f aca="false">IF(A20="","",COUNTIFS($C$30:$C$229,A20,$S$30:$S$229,"Won"))</f>
        <v/>
      </c>
      <c r="D20" s="132" t="str">
        <f aca="false">IF(OR(A20="",B20=0),"",C20/B20)</f>
        <v/>
      </c>
      <c r="E20" s="133" t="str">
        <f aca="false">IF(A20="","",SUMIFS($P$30:$P$229,$C$30:$C$229,A20))</f>
        <v/>
      </c>
      <c r="F20" s="134" t="str">
        <f aca="false">IF(A20="","",IFERROR(AVERAGEIFS($K$30:$K$229,$C$30:$C$229,A20),""))</f>
        <v/>
      </c>
      <c r="G20" s="132" t="str">
        <f aca="false">IF(A20="","",IFERROR(AVERAGEIFS($Q$30:$Q$229,$C$30:$C$229,A20),""))</f>
        <v/>
      </c>
      <c r="H20" s="131"/>
      <c r="I20" s="131" t="str">
        <f aca="false">IF(H20="","",COUNTIF($C$30:$C$229,H20))</f>
        <v/>
      </c>
      <c r="J20" s="131" t="str">
        <f aca="false">IF(H20="","",COUNTIFS($C$30:$C$229,H20,$S$30:$S$229,"Won"))</f>
        <v/>
      </c>
      <c r="K20" s="132" t="str">
        <f aca="false">IF(OR(H20="",I20=0),"",J20/I20)</f>
        <v/>
      </c>
      <c r="L20" s="133" t="str">
        <f aca="false">IF(H20="","",SUMIFS($P$30:$P$229,$C$30:$C$229,H20))</f>
        <v/>
      </c>
      <c r="M20" s="134" t="str">
        <f aca="false">IF(H20="","",IFERROR(AVERAGEIFS($K$30:$K$229,$C$30:$C$229,H20),""))</f>
        <v/>
      </c>
      <c r="N20" s="132" t="str">
        <f aca="false">IF(H20="","",IFERROR(AVERAGEIFS($Q$30:$Q$229,$C$30:$C$229,H20),""))</f>
        <v/>
      </c>
      <c r="O20" s="14" t="s">
        <v>59</v>
      </c>
      <c r="P20" s="14"/>
      <c r="Q20" s="14"/>
      <c r="R20" s="15" t="n">
        <f aca="false">IFERROR(IF(COUNTIF($S$30:$S$229,"Won")=0,0,maxifs($P$30:$P$229,$S$30:$S$229,"Won")),0)</f>
        <v>0</v>
      </c>
      <c r="S20" s="15"/>
      <c r="T20" s="15"/>
    </row>
    <row r="21" customFormat="false" ht="19.5" hidden="false" customHeight="true" outlineLevel="0" collapsed="false">
      <c r="A21" s="131"/>
      <c r="B21" s="131" t="str">
        <f aca="false">IF(A21="","",COUNTIF($C$30:$C$229,A21))</f>
        <v/>
      </c>
      <c r="C21" s="131" t="str">
        <f aca="false">IF(A21="","",COUNTIFS($C$30:$C$229,A21,$S$30:$S$229,"Won"))</f>
        <v/>
      </c>
      <c r="D21" s="132" t="str">
        <f aca="false">IF(OR(A21="",B21=0),"",C21/B21)</f>
        <v/>
      </c>
      <c r="E21" s="133" t="str">
        <f aca="false">IF(A21="","",SUMIFS($P$30:$P$229,$C$30:$C$229,A21))</f>
        <v/>
      </c>
      <c r="F21" s="134" t="str">
        <f aca="false">IF(A21="","",IFERROR(AVERAGEIFS($K$30:$K$229,$C$30:$C$229,A21),""))</f>
        <v/>
      </c>
      <c r="G21" s="132" t="str">
        <f aca="false">IF(A21="","",IFERROR(AVERAGEIFS($Q$30:$Q$229,$C$30:$C$229,A21),""))</f>
        <v/>
      </c>
      <c r="H21" s="131"/>
      <c r="I21" s="131" t="str">
        <f aca="false">IF(H21="","",COUNTIF($C$30:$C$229,H21))</f>
        <v/>
      </c>
      <c r="J21" s="131" t="str">
        <f aca="false">IF(H21="","",COUNTIFS($C$30:$C$229,H21,$S$30:$S$229,"Won"))</f>
        <v/>
      </c>
      <c r="K21" s="132" t="str">
        <f aca="false">IF(OR(H21="",I21=0),"",J21/I21)</f>
        <v/>
      </c>
      <c r="L21" s="133" t="str">
        <f aca="false">IF(H21="","",SUMIFS($P$30:$P$229,$C$30:$C$229,H21))</f>
        <v/>
      </c>
      <c r="M21" s="134" t="str">
        <f aca="false">IF(H21="","",IFERROR(AVERAGEIFS($K$30:$K$229,$C$30:$C$229,H21),""))</f>
        <v/>
      </c>
      <c r="N21" s="132" t="str">
        <f aca="false">IF(H21="","",IFERROR(AVERAGEIFS($Q$30:$Q$229,$C$30:$C$229,H21),""))</f>
        <v/>
      </c>
      <c r="O21" s="14" t="s">
        <v>60</v>
      </c>
      <c r="P21" s="14"/>
      <c r="Q21" s="14"/>
      <c r="R21" s="18" t="n">
        <f aca="false">IFERROR(IF(COUNTIF($S$30:$S$229,"Lost")=0,0,minifs($P$30:$P$229,$S$30:$S$229,"Lost")),0)</f>
        <v>0</v>
      </c>
      <c r="S21" s="18"/>
      <c r="T21" s="18"/>
    </row>
    <row r="22" customFormat="false" ht="19.5" hidden="false" customHeight="true" outlineLevel="0" collapsed="false">
      <c r="A22" s="131"/>
      <c r="B22" s="131" t="str">
        <f aca="false">IF(A22="","",COUNTIF($C$30:$C$229,A22))</f>
        <v/>
      </c>
      <c r="C22" s="131" t="str">
        <f aca="false">IF(A22="","",COUNTIFS($C$30:$C$229,A22,$S$30:$S$229,"Won"))</f>
        <v/>
      </c>
      <c r="D22" s="132" t="str">
        <f aca="false">IF(OR(A22="",B22=0),"",C22/B22)</f>
        <v/>
      </c>
      <c r="E22" s="133" t="str">
        <f aca="false">IF(A22="","",SUMIFS($P$30:$P$229,$C$30:$C$229,A22))</f>
        <v/>
      </c>
      <c r="F22" s="134" t="str">
        <f aca="false">IF(A22="","",IFERROR(AVERAGEIFS($K$30:$K$229,$C$30:$C$229,A22),""))</f>
        <v/>
      </c>
      <c r="G22" s="132" t="str">
        <f aca="false">IF(A22="","",IFERROR(AVERAGEIFS($Q$30:$Q$229,$C$30:$C$229,A22),""))</f>
        <v/>
      </c>
      <c r="H22" s="131"/>
      <c r="I22" s="131" t="str">
        <f aca="false">IF(H22="","",COUNTIF($C$30:$C$229,H22))</f>
        <v/>
      </c>
      <c r="J22" s="131" t="str">
        <f aca="false">IF(H22="","",COUNTIFS($C$30:$C$229,H22,$S$30:$S$229,"Won"))</f>
        <v/>
      </c>
      <c r="K22" s="132" t="str">
        <f aca="false">IF(OR(H22="",I22=0),"",J22/I22)</f>
        <v/>
      </c>
      <c r="L22" s="133" t="str">
        <f aca="false">IF(H22="","",SUMIFS($P$30:$P$229,$C$30:$C$229,H22))</f>
        <v/>
      </c>
      <c r="M22" s="134" t="str">
        <f aca="false">IF(H22="","",IFERROR(AVERAGEIFS($K$30:$K$229,$C$30:$C$229,H22),""))</f>
        <v/>
      </c>
      <c r="N22" s="132" t="str">
        <f aca="false">IF(H22="","",IFERROR(AVERAGEIFS($Q$30:$Q$229,$C$30:$C$229,H22),""))</f>
        <v/>
      </c>
      <c r="O22" s="14" t="s">
        <v>102</v>
      </c>
      <c r="P22" s="14"/>
      <c r="Q22" s="14"/>
      <c r="R22" s="15" t="n">
        <f aca="false">IFERROR(SUM($L$30:$L$229),0)</f>
        <v>0</v>
      </c>
      <c r="S22" s="15"/>
      <c r="T22" s="15"/>
    </row>
    <row r="23" customFormat="false" ht="19.5" hidden="false" customHeight="true" outlineLevel="0" collapsed="false">
      <c r="A23" s="131"/>
      <c r="B23" s="131" t="str">
        <f aca="false">IF(A23="","",COUNTIF($C$30:$C$229,A23))</f>
        <v/>
      </c>
      <c r="C23" s="131" t="str">
        <f aca="false">IF(A23="","",COUNTIFS($C$30:$C$229,A23,$S$30:$S$229,"Won"))</f>
        <v/>
      </c>
      <c r="D23" s="132" t="str">
        <f aca="false">IF(OR(A23="",B23=0),"",C23/B23)</f>
        <v/>
      </c>
      <c r="E23" s="133" t="str">
        <f aca="false">IF(A23="","",SUMIFS($P$30:$P$229,$C$30:$C$229,A23))</f>
        <v/>
      </c>
      <c r="F23" s="134" t="str">
        <f aca="false">IF(A23="","",IFERROR(AVERAGEIFS($K$30:$K$229,$C$30:$C$229,A23),""))</f>
        <v/>
      </c>
      <c r="G23" s="132" t="str">
        <f aca="false">IF(A23="","",IFERROR(AVERAGEIFS($Q$30:$Q$229,$C$30:$C$229,A23),""))</f>
        <v/>
      </c>
      <c r="H23" s="131"/>
      <c r="I23" s="131" t="str">
        <f aca="false">IF(H23="","",COUNTIF($C$30:$C$229,H23))</f>
        <v/>
      </c>
      <c r="J23" s="131" t="str">
        <f aca="false">IF(H23="","",COUNTIFS($C$30:$C$229,H23,$S$30:$S$229,"Won"))</f>
        <v/>
      </c>
      <c r="K23" s="132" t="str">
        <f aca="false">IF(OR(H23="",I23=0),"",J23/I23)</f>
        <v/>
      </c>
      <c r="L23" s="133" t="str">
        <f aca="false">IF(H23="","",SUMIFS($P$30:$P$229,$C$30:$C$229,H23))</f>
        <v/>
      </c>
      <c r="M23" s="134" t="str">
        <f aca="false">IF(H23="","",IFERROR(AVERAGEIFS($K$30:$K$229,$C$30:$C$229,H23),""))</f>
        <v/>
      </c>
      <c r="N23" s="132" t="str">
        <f aca="false">IF(H23="","",IFERROR(AVERAGEIFS($Q$30:$Q$229,$C$30:$C$229,H23),""))</f>
        <v/>
      </c>
      <c r="O23" s="14" t="s">
        <v>103</v>
      </c>
      <c r="P23" s="14"/>
      <c r="Q23" s="14"/>
      <c r="R23" s="17" t="n">
        <f aca="false">IFERROR((SUMIFS($N$30:$N$229,$S$30:$S$229,"Won")+SUMIFS($N$30:$N$229,$S$30:$S$229,"Lost")-SUMIFS($B$30:$B$229,$S$30:$S$229,"Won")-SUMIFS($B$30:$B$229,$S$30:$S$229,"Lost"))/(COUNTIF($S$30:$S$229,"Won")+COUNTIF($S$30:$S$229,"Lost")),0)</f>
        <v>0</v>
      </c>
      <c r="S23" s="17"/>
      <c r="T23" s="17"/>
    </row>
    <row r="24" customFormat="false" ht="19.5" hidden="false" customHeight="true" outlineLevel="0" collapsed="false">
      <c r="A24" s="131"/>
      <c r="B24" s="131" t="str">
        <f aca="false">IF(A24="","",COUNTIF($C$30:$C$229,A24))</f>
        <v/>
      </c>
      <c r="C24" s="131" t="str">
        <f aca="false">IF(A24="","",COUNTIFS($C$30:$C$229,A24,$S$30:$S$229,"Won"))</f>
        <v/>
      </c>
      <c r="D24" s="132" t="str">
        <f aca="false">IF(OR(A24="",B24=0),"",C24/B24)</f>
        <v/>
      </c>
      <c r="E24" s="133" t="str">
        <f aca="false">IF(A24="","",SUMIFS($P$30:$P$229,$C$30:$C$229,A24))</f>
        <v/>
      </c>
      <c r="F24" s="134" t="str">
        <f aca="false">IF(A24="","",IFERROR(AVERAGEIFS($K$30:$K$229,$C$30:$C$229,A24),""))</f>
        <v/>
      </c>
      <c r="G24" s="132" t="str">
        <f aca="false">IF(A24="","",IFERROR(AVERAGEIFS($Q$30:$Q$229,$C$30:$C$229,A24),""))</f>
        <v/>
      </c>
      <c r="H24" s="131"/>
      <c r="I24" s="131" t="str">
        <f aca="false">IF(H24="","",COUNTIF($C$30:$C$229,H24))</f>
        <v/>
      </c>
      <c r="J24" s="131" t="str">
        <f aca="false">IF(H24="","",COUNTIFS($C$30:$C$229,H24,$S$30:$S$229,"Won"))</f>
        <v/>
      </c>
      <c r="K24" s="132" t="str">
        <f aca="false">IF(OR(H24="",I24=0),"",J24/I24)</f>
        <v/>
      </c>
      <c r="L24" s="133" t="str">
        <f aca="false">IF(H24="","",SUMIFS($P$30:$P$229,$C$30:$C$229,H24))</f>
        <v/>
      </c>
      <c r="M24" s="134" t="str">
        <f aca="false">IF(H24="","",IFERROR(AVERAGEIFS($K$30:$K$229,$C$30:$C$229,H24),""))</f>
        <v/>
      </c>
      <c r="N24" s="132" t="str">
        <f aca="false">IF(H24="","",IFERROR(AVERAGEIFS($Q$30:$Q$229,$C$30:$C$229,H24),""))</f>
        <v/>
      </c>
      <c r="O24" s="14" t="s">
        <v>104</v>
      </c>
      <c r="P24" s="14"/>
      <c r="Q24" s="14"/>
      <c r="R24" s="138" t="n">
        <f aca="false">IFERROR(AVERAGEIFS($I$30:$I$229,$C$30:$C$229,"&lt;&gt;",$I$30:$I$229,"&lt;&gt;0"),0)</f>
        <v>0</v>
      </c>
      <c r="S24" s="138"/>
      <c r="T24" s="138"/>
    </row>
    <row r="25" customFormat="false" ht="19.5" hidden="false" customHeight="true" outlineLevel="0" collapsed="false">
      <c r="A25" s="131"/>
      <c r="B25" s="131" t="str">
        <f aca="false">IF(A25="","",COUNTIF($C$30:$C$229,A25))</f>
        <v/>
      </c>
      <c r="C25" s="131" t="str">
        <f aca="false">IF(A25="","",COUNTIFS($C$30:$C$229,A25,$S$30:$S$229,"Won"))</f>
        <v/>
      </c>
      <c r="D25" s="132" t="str">
        <f aca="false">IF(OR(A25="",B25=0),"",C25/B25)</f>
        <v/>
      </c>
      <c r="E25" s="133" t="str">
        <f aca="false">IF(A25="","",SUMIFS($P$30:$P$229,$C$30:$C$229,A25))</f>
        <v/>
      </c>
      <c r="F25" s="134" t="str">
        <f aca="false">IF(A25="","",IFERROR(AVERAGEIFS($K$30:$K$229,$C$30:$C$229,A25),""))</f>
        <v/>
      </c>
      <c r="G25" s="132" t="str">
        <f aca="false">IF(A25="","",IFERROR(AVERAGEIFS($Q$30:$Q$229,$C$30:$C$229,A25),""))</f>
        <v/>
      </c>
      <c r="H25" s="131"/>
      <c r="I25" s="131" t="str">
        <f aca="false">IF(H25="","",COUNTIF($C$30:$C$229,H25))</f>
        <v/>
      </c>
      <c r="J25" s="131" t="str">
        <f aca="false">IF(H25="","",COUNTIFS($C$30:$C$229,H25,$S$30:$S$229,"Won"))</f>
        <v/>
      </c>
      <c r="K25" s="132" t="str">
        <f aca="false">IF(OR(H25="",I25=0),"",J25/I25)</f>
        <v/>
      </c>
      <c r="L25" s="133" t="str">
        <f aca="false">IF(H25="","",SUMIFS($P$30:$P$229,$C$30:$C$229,H25))</f>
        <v/>
      </c>
      <c r="M25" s="134" t="str">
        <f aca="false">IF(H25="","",IFERROR(AVERAGEIFS($K$30:$K$229,$C$30:$C$229,H25),""))</f>
        <v/>
      </c>
      <c r="N25" s="132" t="str">
        <f aca="false">IF(H25="","",IFERROR(AVERAGEIFS($Q$30:$Q$229,$C$30:$C$229,H25),""))</f>
        <v/>
      </c>
      <c r="O25" s="14" t="s">
        <v>128</v>
      </c>
      <c r="P25" s="14"/>
      <c r="Q25" s="14"/>
      <c r="R25" s="139" t="n">
        <f aca="false">IFERROR(SUMIFS($F$30:$F$229,$S$30:$S$229,"Open"),0)</f>
        <v>0</v>
      </c>
      <c r="S25" s="139"/>
      <c r="T25" s="139"/>
    </row>
    <row r="26" customFormat="false" ht="9.75" hidden="false" customHeight="true" outlineLevel="0" collapsed="false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customFormat="false" ht="21.75" hidden="false" customHeight="true" outlineLevel="0" collapsed="false">
      <c r="A27" s="140" t="s">
        <v>145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customFormat="false" ht="25.5" hidden="false" customHeight="true" outlineLevel="0" collapsed="false">
      <c r="A28" s="141" t="s">
        <v>66</v>
      </c>
      <c r="B28" s="141" t="s">
        <v>146</v>
      </c>
      <c r="C28" s="141" t="s">
        <v>51</v>
      </c>
      <c r="D28" s="141" t="s">
        <v>53</v>
      </c>
      <c r="E28" s="13" t="s">
        <v>147</v>
      </c>
      <c r="F28" s="13"/>
      <c r="G28" s="13" t="s">
        <v>148</v>
      </c>
      <c r="H28" s="13"/>
      <c r="I28" s="13"/>
      <c r="J28" s="13"/>
      <c r="K28" s="13"/>
      <c r="L28" s="13"/>
      <c r="M28" s="141" t="s">
        <v>149</v>
      </c>
      <c r="N28" s="141" t="s">
        <v>115</v>
      </c>
      <c r="O28" s="141" t="s">
        <v>150</v>
      </c>
      <c r="P28" s="141" t="s">
        <v>151</v>
      </c>
      <c r="Q28" s="141" t="s">
        <v>152</v>
      </c>
      <c r="R28" s="141" t="s">
        <v>153</v>
      </c>
      <c r="S28" s="141" t="s">
        <v>69</v>
      </c>
      <c r="T28" s="141" t="s">
        <v>72</v>
      </c>
    </row>
    <row r="29" customFormat="false" ht="21.75" hidden="false" customHeight="true" outlineLevel="0" collapsed="false">
      <c r="A29" s="141"/>
      <c r="B29" s="141"/>
      <c r="C29" s="141"/>
      <c r="D29" s="141"/>
      <c r="E29" s="142" t="s">
        <v>74</v>
      </c>
      <c r="F29" s="142" t="s">
        <v>139</v>
      </c>
      <c r="G29" s="142" t="s">
        <v>108</v>
      </c>
      <c r="H29" s="142" t="s">
        <v>109</v>
      </c>
      <c r="I29" s="142" t="s">
        <v>110</v>
      </c>
      <c r="J29" s="142" t="s">
        <v>137</v>
      </c>
      <c r="K29" s="142" t="s">
        <v>154</v>
      </c>
      <c r="L29" s="142" t="s">
        <v>155</v>
      </c>
      <c r="M29" s="141"/>
      <c r="N29" s="141"/>
      <c r="O29" s="141"/>
      <c r="P29" s="141"/>
      <c r="Q29" s="141"/>
      <c r="R29" s="141"/>
      <c r="S29" s="141"/>
      <c r="T29" s="141"/>
    </row>
    <row r="30" customFormat="false" ht="15" hidden="false" customHeight="true" outlineLevel="0" collapsed="false">
      <c r="A30" s="143" t="str">
        <f aca="false">IF(C30="","",ROW()-29)</f>
        <v/>
      </c>
      <c r="B30" s="144"/>
      <c r="C30" s="145"/>
      <c r="D30" s="143"/>
      <c r="E30" s="146"/>
      <c r="F30" s="148" t="str">
        <f aca="false">IF(OR(D30="",E30=""),"",D30*E30)</f>
        <v/>
      </c>
      <c r="G30" s="144"/>
      <c r="H30" s="143" t="str">
        <f aca="false">IF(OR(B30="",G30=""),"",G30-B30)</f>
        <v/>
      </c>
      <c r="I30" s="143"/>
      <c r="J30" s="146"/>
      <c r="K30" s="147"/>
      <c r="L30" s="148" t="str">
        <f aca="false">IF(OR(C30="",I30="",K30=""),"",K30*100*I30)</f>
        <v/>
      </c>
      <c r="M30" s="145"/>
      <c r="N30" s="144"/>
      <c r="O30" s="147"/>
      <c r="P30" s="148" t="str">
        <f aca="false">IF(OR(C30="",M30=""),"",IF(M30="Assigned",(J30-E30)*D30+L30,IF(M30="Expired",L30,IF(M30="Closed",IF(OR(O30="",I30="",K30=""),"",(K30-O30)*100*I30),""))))</f>
        <v/>
      </c>
      <c r="Q30" s="152" t="str">
        <f aca="false">IF(OR(L30="",F30="",F30=0),"",L30/F30)</f>
        <v/>
      </c>
      <c r="R30" s="152" t="str">
        <f aca="false">IF(OR(Q30="",B30=""),"",IF(N30&lt;&gt;"",Q30*(365/(N30-B30)),IF(G30&lt;&gt;"",Q30*(365/(G30-B30)),IF(H30&lt;&gt;"",Q30*(365/H30),""))))</f>
        <v/>
      </c>
      <c r="S30" s="145" t="str">
        <f aca="false">IF(C30="","",IF(N30="","Open",IF(P30&gt;=0,"Won","Lost")))</f>
        <v/>
      </c>
      <c r="T30" s="150"/>
    </row>
    <row r="31" customFormat="false" ht="15" hidden="false" customHeight="true" outlineLevel="0" collapsed="false">
      <c r="A31" s="143" t="str">
        <f aca="false">IF(C31="","",ROW()-29)</f>
        <v/>
      </c>
      <c r="B31" s="144"/>
      <c r="C31" s="145"/>
      <c r="D31" s="143"/>
      <c r="E31" s="146"/>
      <c r="F31" s="148" t="str">
        <f aca="false">IF(OR(D31="",E31=""),"",D31*E31)</f>
        <v/>
      </c>
      <c r="G31" s="144"/>
      <c r="H31" s="143" t="str">
        <f aca="false">IF(OR(B31="",G31=""),"",G31-B31)</f>
        <v/>
      </c>
      <c r="I31" s="143"/>
      <c r="J31" s="146"/>
      <c r="K31" s="147"/>
      <c r="L31" s="148" t="str">
        <f aca="false">IF(OR(C31="",I31="",K31=""),"",K31*100*I31)</f>
        <v/>
      </c>
      <c r="M31" s="145"/>
      <c r="N31" s="144"/>
      <c r="O31" s="147"/>
      <c r="P31" s="148" t="str">
        <f aca="false">IF(OR(C31="",M31=""),"",IF(M31="Assigned",(J31-E31)*D31+L31,IF(M31="Expired",L31,IF(M31="Closed",IF(OR(O31="",I31="",K31=""),"",(K31-O31)*100*I31),""))))</f>
        <v/>
      </c>
      <c r="Q31" s="152" t="str">
        <f aca="false">IF(OR(L31="",F31="",F31=0),"",L31/F31)</f>
        <v/>
      </c>
      <c r="R31" s="152" t="str">
        <f aca="false">IF(OR(Q31="",B31=""),"",IF(N31&lt;&gt;"",Q31*(365/(N31-B31)),IF(G31&lt;&gt;"",Q31*(365/(G31-B31)),IF(H31&lt;&gt;"",Q31*(365/H31),""))))</f>
        <v/>
      </c>
      <c r="S31" s="145" t="str">
        <f aca="false">IF(C31="","",IF(N31="","Open",IF(P31&gt;=0,"Won","Lost")))</f>
        <v/>
      </c>
      <c r="T31" s="150"/>
    </row>
    <row r="32" customFormat="false" ht="15" hidden="false" customHeight="true" outlineLevel="0" collapsed="false">
      <c r="A32" s="143" t="str">
        <f aca="false">IF(C32="","",ROW()-29)</f>
        <v/>
      </c>
      <c r="B32" s="144"/>
      <c r="C32" s="145"/>
      <c r="D32" s="143"/>
      <c r="E32" s="146"/>
      <c r="F32" s="148" t="str">
        <f aca="false">IF(OR(D32="",E32=""),"",D32*E32)</f>
        <v/>
      </c>
      <c r="G32" s="144"/>
      <c r="H32" s="143" t="str">
        <f aca="false">IF(OR(B32="",G32=""),"",G32-B32)</f>
        <v/>
      </c>
      <c r="I32" s="143"/>
      <c r="J32" s="146"/>
      <c r="K32" s="147"/>
      <c r="L32" s="148" t="str">
        <f aca="false">IF(OR(C32="",I32="",K32=""),"",K32*100*I32)</f>
        <v/>
      </c>
      <c r="M32" s="145"/>
      <c r="N32" s="144"/>
      <c r="O32" s="147"/>
      <c r="P32" s="148" t="str">
        <f aca="false">IF(OR(C32="",M32=""),"",IF(M32="Assigned",(J32-E32)*D32+L32,IF(M32="Expired",L32,IF(M32="Closed",IF(OR(O32="",I32="",K32=""),"",(K32-O32)*100*I32),""))))</f>
        <v/>
      </c>
      <c r="Q32" s="152" t="str">
        <f aca="false">IF(OR(L32="",F32="",F32=0),"",L32/F32)</f>
        <v/>
      </c>
      <c r="R32" s="152" t="str">
        <f aca="false">IF(OR(Q32="",B32=""),"",IF(N32&lt;&gt;"",Q32*(365/(N32-B32)),IF(G32&lt;&gt;"",Q32*(365/(G32-B32)),IF(H32&lt;&gt;"",Q32*(365/H32),""))))</f>
        <v/>
      </c>
      <c r="S32" s="145" t="str">
        <f aca="false">IF(C32="","",IF(N32="","Open",IF(P32&gt;=0,"Won","Lost")))</f>
        <v/>
      </c>
      <c r="T32" s="150"/>
    </row>
    <row r="33" customFormat="false" ht="15" hidden="false" customHeight="true" outlineLevel="0" collapsed="false">
      <c r="A33" s="143" t="str">
        <f aca="false">IF(C33="","",ROW()-29)</f>
        <v/>
      </c>
      <c r="B33" s="144"/>
      <c r="C33" s="145"/>
      <c r="D33" s="143"/>
      <c r="E33" s="146"/>
      <c r="F33" s="148" t="str">
        <f aca="false">IF(OR(D33="",E33=""),"",D33*E33)</f>
        <v/>
      </c>
      <c r="G33" s="144"/>
      <c r="H33" s="143" t="str">
        <f aca="false">IF(OR(B33="",G33=""),"",G33-B33)</f>
        <v/>
      </c>
      <c r="I33" s="143"/>
      <c r="J33" s="146"/>
      <c r="K33" s="147"/>
      <c r="L33" s="148" t="str">
        <f aca="false">IF(OR(C33="",I33="",K33=""),"",K33*100*I33)</f>
        <v/>
      </c>
      <c r="M33" s="145"/>
      <c r="N33" s="144"/>
      <c r="O33" s="147"/>
      <c r="P33" s="148" t="str">
        <f aca="false">IF(OR(C33="",M33=""),"",IF(M33="Assigned",(J33-E33)*D33+L33,IF(M33="Expired",L33,IF(M33="Closed",IF(OR(O33="",I33="",K33=""),"",(K33-O33)*100*I33),""))))</f>
        <v/>
      </c>
      <c r="Q33" s="152" t="str">
        <f aca="false">IF(OR(L33="",F33="",F33=0),"",L33/F33)</f>
        <v/>
      </c>
      <c r="R33" s="152" t="str">
        <f aca="false">IF(OR(Q33="",B33=""),"",IF(N33&lt;&gt;"",Q33*(365/(N33-B33)),IF(G33&lt;&gt;"",Q33*(365/(G33-B33)),IF(H33&lt;&gt;"",Q33*(365/H33),""))))</f>
        <v/>
      </c>
      <c r="S33" s="145" t="str">
        <f aca="false">IF(C33="","",IF(N33="","Open",IF(P33&gt;=0,"Won","Lost")))</f>
        <v/>
      </c>
      <c r="T33" s="150"/>
    </row>
    <row r="34" customFormat="false" ht="15" hidden="false" customHeight="true" outlineLevel="0" collapsed="false">
      <c r="A34" s="143" t="str">
        <f aca="false">IF(C34="","",ROW()-29)</f>
        <v/>
      </c>
      <c r="B34" s="144"/>
      <c r="C34" s="145"/>
      <c r="D34" s="143"/>
      <c r="E34" s="146"/>
      <c r="F34" s="148" t="str">
        <f aca="false">IF(OR(D34="",E34=""),"",D34*E34)</f>
        <v/>
      </c>
      <c r="G34" s="144"/>
      <c r="H34" s="143" t="str">
        <f aca="false">IF(OR(B34="",G34=""),"",G34-B34)</f>
        <v/>
      </c>
      <c r="I34" s="143"/>
      <c r="J34" s="146"/>
      <c r="K34" s="147"/>
      <c r="L34" s="148" t="str">
        <f aca="false">IF(OR(C34="",I34="",K34=""),"",K34*100*I34)</f>
        <v/>
      </c>
      <c r="M34" s="145"/>
      <c r="N34" s="144"/>
      <c r="O34" s="147"/>
      <c r="P34" s="148" t="str">
        <f aca="false">IF(OR(C34="",M34=""),"",IF(M34="Assigned",(J34-E34)*D34+L34,IF(M34="Expired",L34,IF(M34="Closed",IF(OR(O34="",I34="",K34=""),"",(K34-O34)*100*I34),""))))</f>
        <v/>
      </c>
      <c r="Q34" s="152" t="str">
        <f aca="false">IF(OR(L34="",F34="",F34=0),"",L34/F34)</f>
        <v/>
      </c>
      <c r="R34" s="152" t="str">
        <f aca="false">IF(OR(Q34="",B34=""),"",IF(N34&lt;&gt;"",Q34*(365/(N34-B34)),IF(G34&lt;&gt;"",Q34*(365/(G34-B34)),IF(H34&lt;&gt;"",Q34*(365/H34),""))))</f>
        <v/>
      </c>
      <c r="S34" s="145" t="str">
        <f aca="false">IF(C34="","",IF(N34="","Open",IF(P34&gt;=0,"Won","Lost")))</f>
        <v/>
      </c>
      <c r="T34" s="150"/>
    </row>
    <row r="35" customFormat="false" ht="15" hidden="false" customHeight="true" outlineLevel="0" collapsed="false">
      <c r="A35" s="143" t="str">
        <f aca="false">IF(C35="","",ROW()-29)</f>
        <v/>
      </c>
      <c r="B35" s="144"/>
      <c r="C35" s="145"/>
      <c r="D35" s="143"/>
      <c r="E35" s="146"/>
      <c r="F35" s="148" t="str">
        <f aca="false">IF(OR(D35="",E35=""),"",D35*E35)</f>
        <v/>
      </c>
      <c r="G35" s="144"/>
      <c r="H35" s="143" t="str">
        <f aca="false">IF(OR(B35="",G35=""),"",G35-B35)</f>
        <v/>
      </c>
      <c r="I35" s="143"/>
      <c r="J35" s="146"/>
      <c r="K35" s="147"/>
      <c r="L35" s="148" t="str">
        <f aca="false">IF(OR(C35="",I35="",K35=""),"",K35*100*I35)</f>
        <v/>
      </c>
      <c r="M35" s="145"/>
      <c r="N35" s="144"/>
      <c r="O35" s="147"/>
      <c r="P35" s="148" t="str">
        <f aca="false">IF(OR(C35="",M35=""),"",IF(M35="Assigned",(J35-E35)*D35+L35,IF(M35="Expired",L35,IF(M35="Closed",IF(OR(O35="",I35="",K35=""),"",(K35-O35)*100*I35),""))))</f>
        <v/>
      </c>
      <c r="Q35" s="152" t="str">
        <f aca="false">IF(OR(L35="",F35="",F35=0),"",L35/F35)</f>
        <v/>
      </c>
      <c r="R35" s="152" t="str">
        <f aca="false">IF(OR(Q35="",B35=""),"",IF(N35&lt;&gt;"",Q35*(365/(N35-B35)),IF(G35&lt;&gt;"",Q35*(365/(G35-B35)),IF(H35&lt;&gt;"",Q35*(365/H35),""))))</f>
        <v/>
      </c>
      <c r="S35" s="145" t="str">
        <f aca="false">IF(C35="","",IF(N35="","Open",IF(P35&gt;=0,"Won","Lost")))</f>
        <v/>
      </c>
      <c r="T35" s="150"/>
    </row>
    <row r="36" customFormat="false" ht="15" hidden="false" customHeight="true" outlineLevel="0" collapsed="false">
      <c r="A36" s="143" t="str">
        <f aca="false">IF(C36="","",ROW()-29)</f>
        <v/>
      </c>
      <c r="B36" s="144"/>
      <c r="C36" s="145"/>
      <c r="D36" s="143"/>
      <c r="E36" s="146"/>
      <c r="F36" s="148" t="str">
        <f aca="false">IF(OR(D36="",E36=""),"",D36*E36)</f>
        <v/>
      </c>
      <c r="G36" s="144"/>
      <c r="H36" s="143" t="str">
        <f aca="false">IF(OR(B36="",G36=""),"",G36-B36)</f>
        <v/>
      </c>
      <c r="I36" s="143"/>
      <c r="J36" s="146"/>
      <c r="K36" s="147"/>
      <c r="L36" s="148" t="str">
        <f aca="false">IF(OR(C36="",I36="",K36=""),"",K36*100*I36)</f>
        <v/>
      </c>
      <c r="M36" s="145"/>
      <c r="N36" s="144"/>
      <c r="O36" s="147"/>
      <c r="P36" s="148" t="str">
        <f aca="false">IF(OR(C36="",M36=""),"",IF(M36="Assigned",(J36-E36)*D36+L36,IF(M36="Expired",L36,IF(M36="Closed",IF(OR(O36="",I36="",K36=""),"",(K36-O36)*100*I36),""))))</f>
        <v/>
      </c>
      <c r="Q36" s="152" t="str">
        <f aca="false">IF(OR(L36="",F36="",F36=0),"",L36/F36)</f>
        <v/>
      </c>
      <c r="R36" s="152" t="str">
        <f aca="false">IF(OR(Q36="",B36=""),"",IF(N36&lt;&gt;"",Q36*(365/(N36-B36)),IF(G36&lt;&gt;"",Q36*(365/(G36-B36)),IF(H36&lt;&gt;"",Q36*(365/H36),""))))</f>
        <v/>
      </c>
      <c r="S36" s="145" t="str">
        <f aca="false">IF(C36="","",IF(N36="","Open",IF(P36&gt;=0,"Won","Lost")))</f>
        <v/>
      </c>
      <c r="T36" s="150"/>
    </row>
    <row r="37" customFormat="false" ht="15" hidden="false" customHeight="true" outlineLevel="0" collapsed="false">
      <c r="A37" s="143" t="str">
        <f aca="false">IF(C37="","",ROW()-29)</f>
        <v/>
      </c>
      <c r="B37" s="144"/>
      <c r="C37" s="145"/>
      <c r="D37" s="143"/>
      <c r="E37" s="146"/>
      <c r="F37" s="148" t="str">
        <f aca="false">IF(OR(D37="",E37=""),"",D37*E37)</f>
        <v/>
      </c>
      <c r="G37" s="144"/>
      <c r="H37" s="143" t="str">
        <f aca="false">IF(OR(B37="",G37=""),"",G37-B37)</f>
        <v/>
      </c>
      <c r="I37" s="143"/>
      <c r="J37" s="146"/>
      <c r="K37" s="147"/>
      <c r="L37" s="148" t="str">
        <f aca="false">IF(OR(C37="",I37="",K37=""),"",K37*100*I37)</f>
        <v/>
      </c>
      <c r="M37" s="145"/>
      <c r="N37" s="144"/>
      <c r="O37" s="147"/>
      <c r="P37" s="148" t="str">
        <f aca="false">IF(OR(C37="",M37=""),"",IF(M37="Assigned",(J37-E37)*D37+L37,IF(M37="Expired",L37,IF(M37="Closed",IF(OR(O37="",I37="",K37=""),"",(K37-O37)*100*I37),""))))</f>
        <v/>
      </c>
      <c r="Q37" s="152" t="str">
        <f aca="false">IF(OR(L37="",F37="",F37=0),"",L37/F37)</f>
        <v/>
      </c>
      <c r="R37" s="152" t="str">
        <f aca="false">IF(OR(Q37="",B37=""),"",IF(N37&lt;&gt;"",Q37*(365/(N37-B37)),IF(G37&lt;&gt;"",Q37*(365/(G37-B37)),IF(H37&lt;&gt;"",Q37*(365/H37),""))))</f>
        <v/>
      </c>
      <c r="S37" s="145" t="str">
        <f aca="false">IF(C37="","",IF(N37="","Open",IF(P37&gt;=0,"Won","Lost")))</f>
        <v/>
      </c>
      <c r="T37" s="150"/>
    </row>
    <row r="38" customFormat="false" ht="15" hidden="false" customHeight="true" outlineLevel="0" collapsed="false">
      <c r="A38" s="143" t="str">
        <f aca="false">IF(C38="","",ROW()-29)</f>
        <v/>
      </c>
      <c r="B38" s="144"/>
      <c r="C38" s="145"/>
      <c r="D38" s="143"/>
      <c r="E38" s="146"/>
      <c r="F38" s="148" t="str">
        <f aca="false">IF(OR(D38="",E38=""),"",D38*E38)</f>
        <v/>
      </c>
      <c r="G38" s="144"/>
      <c r="H38" s="143" t="str">
        <f aca="false">IF(OR(B38="",G38=""),"",G38-B38)</f>
        <v/>
      </c>
      <c r="I38" s="143"/>
      <c r="J38" s="146"/>
      <c r="K38" s="147"/>
      <c r="L38" s="148" t="str">
        <f aca="false">IF(OR(C38="",I38="",K38=""),"",K38*100*I38)</f>
        <v/>
      </c>
      <c r="M38" s="145"/>
      <c r="N38" s="144"/>
      <c r="O38" s="147"/>
      <c r="P38" s="148" t="str">
        <f aca="false">IF(OR(C38="",M38=""),"",IF(M38="Assigned",(J38-E38)*D38+L38,IF(M38="Expired",L38,IF(M38="Closed",IF(OR(O38="",I38="",K38=""),"",(K38-O38)*100*I38),""))))</f>
        <v/>
      </c>
      <c r="Q38" s="152" t="str">
        <f aca="false">IF(OR(L38="",F38="",F38=0),"",L38/F38)</f>
        <v/>
      </c>
      <c r="R38" s="152" t="str">
        <f aca="false">IF(OR(Q38="",B38=""),"",IF(N38&lt;&gt;"",Q38*(365/(N38-B38)),IF(G38&lt;&gt;"",Q38*(365/(G38-B38)),IF(H38&lt;&gt;"",Q38*(365/H38),""))))</f>
        <v/>
      </c>
      <c r="S38" s="145" t="str">
        <f aca="false">IF(C38="","",IF(N38="","Open",IF(P38&gt;=0,"Won","Lost")))</f>
        <v/>
      </c>
      <c r="T38" s="150"/>
    </row>
    <row r="39" customFormat="false" ht="15" hidden="false" customHeight="true" outlineLevel="0" collapsed="false">
      <c r="A39" s="143" t="str">
        <f aca="false">IF(C39="","",ROW()-29)</f>
        <v/>
      </c>
      <c r="B39" s="144"/>
      <c r="C39" s="145"/>
      <c r="D39" s="143"/>
      <c r="E39" s="146"/>
      <c r="F39" s="148" t="str">
        <f aca="false">IF(OR(D39="",E39=""),"",D39*E39)</f>
        <v/>
      </c>
      <c r="G39" s="144"/>
      <c r="H39" s="143" t="str">
        <f aca="false">IF(OR(B39="",G39=""),"",G39-B39)</f>
        <v/>
      </c>
      <c r="I39" s="143"/>
      <c r="J39" s="146"/>
      <c r="K39" s="147"/>
      <c r="L39" s="148" t="str">
        <f aca="false">IF(OR(C39="",I39="",K39=""),"",K39*100*I39)</f>
        <v/>
      </c>
      <c r="M39" s="145"/>
      <c r="N39" s="144"/>
      <c r="O39" s="147"/>
      <c r="P39" s="148" t="str">
        <f aca="false">IF(OR(C39="",M39=""),"",IF(M39="Assigned",(J39-E39)*D39+L39,IF(M39="Expired",L39,IF(M39="Closed",IF(OR(O39="",I39="",K39=""),"",(K39-O39)*100*I39),""))))</f>
        <v/>
      </c>
      <c r="Q39" s="152" t="str">
        <f aca="false">IF(OR(L39="",F39="",F39=0),"",L39/F39)</f>
        <v/>
      </c>
      <c r="R39" s="152" t="str">
        <f aca="false">IF(OR(Q39="",B39=""),"",IF(N39&lt;&gt;"",Q39*(365/(N39-B39)),IF(G39&lt;&gt;"",Q39*(365/(G39-B39)),IF(H39&lt;&gt;"",Q39*(365/H39),""))))</f>
        <v/>
      </c>
      <c r="S39" s="145" t="str">
        <f aca="false">IF(C39="","",IF(N39="","Open",IF(P39&gt;=0,"Won","Lost")))</f>
        <v/>
      </c>
      <c r="T39" s="150"/>
    </row>
    <row r="40" customFormat="false" ht="15" hidden="false" customHeight="true" outlineLevel="0" collapsed="false">
      <c r="A40" s="143" t="str">
        <f aca="false">IF(C40="","",ROW()-29)</f>
        <v/>
      </c>
      <c r="B40" s="144"/>
      <c r="C40" s="145"/>
      <c r="D40" s="143"/>
      <c r="E40" s="146"/>
      <c r="F40" s="148" t="str">
        <f aca="false">IF(OR(D40="",E40=""),"",D40*E40)</f>
        <v/>
      </c>
      <c r="G40" s="144"/>
      <c r="H40" s="143" t="str">
        <f aca="false">IF(OR(B40="",G40=""),"",G40-B40)</f>
        <v/>
      </c>
      <c r="I40" s="143"/>
      <c r="J40" s="146"/>
      <c r="K40" s="147"/>
      <c r="L40" s="148" t="str">
        <f aca="false">IF(OR(C40="",I40="",K40=""),"",K40*100*I40)</f>
        <v/>
      </c>
      <c r="M40" s="145"/>
      <c r="N40" s="144"/>
      <c r="O40" s="147"/>
      <c r="P40" s="148" t="str">
        <f aca="false">IF(OR(C40="",M40=""),"",IF(M40="Assigned",(J40-E40)*D40+L40,IF(M40="Expired",L40,IF(M40="Closed",IF(OR(O40="",I40="",K40=""),"",(K40-O40)*100*I40),""))))</f>
        <v/>
      </c>
      <c r="Q40" s="152" t="str">
        <f aca="false">IF(OR(L40="",F40="",F40=0),"",L40/F40)</f>
        <v/>
      </c>
      <c r="R40" s="152" t="str">
        <f aca="false">IF(OR(Q40="",B40=""),"",IF(N40&lt;&gt;"",Q40*(365/(N40-B40)),IF(G40&lt;&gt;"",Q40*(365/(G40-B40)),IF(H40&lt;&gt;"",Q40*(365/H40),""))))</f>
        <v/>
      </c>
      <c r="S40" s="145" t="str">
        <f aca="false">IF(C40="","",IF(N40="","Open",IF(P40&gt;=0,"Won","Lost")))</f>
        <v/>
      </c>
      <c r="T40" s="150"/>
    </row>
    <row r="41" customFormat="false" ht="15" hidden="false" customHeight="true" outlineLevel="0" collapsed="false">
      <c r="A41" s="143" t="str">
        <f aca="false">IF(C41="","",ROW()-29)</f>
        <v/>
      </c>
      <c r="B41" s="144"/>
      <c r="C41" s="145"/>
      <c r="D41" s="143"/>
      <c r="E41" s="146"/>
      <c r="F41" s="148" t="str">
        <f aca="false">IF(OR(D41="",E41=""),"",D41*E41)</f>
        <v/>
      </c>
      <c r="G41" s="144"/>
      <c r="H41" s="143" t="str">
        <f aca="false">IF(OR(B41="",G41=""),"",G41-B41)</f>
        <v/>
      </c>
      <c r="I41" s="143"/>
      <c r="J41" s="146"/>
      <c r="K41" s="147"/>
      <c r="L41" s="148" t="str">
        <f aca="false">IF(OR(C41="",I41="",K41=""),"",K41*100*I41)</f>
        <v/>
      </c>
      <c r="M41" s="145"/>
      <c r="N41" s="144"/>
      <c r="O41" s="147"/>
      <c r="P41" s="148" t="str">
        <f aca="false">IF(OR(C41="",M41=""),"",IF(M41="Assigned",(J41-E41)*D41+L41,IF(M41="Expired",L41,IF(M41="Closed",IF(OR(O41="",I41="",K41=""),"",(K41-O41)*100*I41),""))))</f>
        <v/>
      </c>
      <c r="Q41" s="152" t="str">
        <f aca="false">IF(OR(L41="",F41="",F41=0),"",L41/F41)</f>
        <v/>
      </c>
      <c r="R41" s="152" t="str">
        <f aca="false">IF(OR(Q41="",B41=""),"",IF(N41&lt;&gt;"",Q41*(365/(N41-B41)),IF(G41&lt;&gt;"",Q41*(365/(G41-B41)),IF(H41&lt;&gt;"",Q41*(365/H41),""))))</f>
        <v/>
      </c>
      <c r="S41" s="145" t="str">
        <f aca="false">IF(C41="","",IF(N41="","Open",IF(P41&gt;=0,"Won","Lost")))</f>
        <v/>
      </c>
      <c r="T41" s="150"/>
    </row>
    <row r="42" customFormat="false" ht="15" hidden="false" customHeight="true" outlineLevel="0" collapsed="false">
      <c r="A42" s="143" t="str">
        <f aca="false">IF(C42="","",ROW()-29)</f>
        <v/>
      </c>
      <c r="B42" s="144"/>
      <c r="C42" s="145"/>
      <c r="D42" s="143"/>
      <c r="E42" s="146"/>
      <c r="F42" s="148" t="str">
        <f aca="false">IF(OR(D42="",E42=""),"",D42*E42)</f>
        <v/>
      </c>
      <c r="G42" s="144"/>
      <c r="H42" s="143" t="str">
        <f aca="false">IF(OR(B42="",G42=""),"",G42-B42)</f>
        <v/>
      </c>
      <c r="I42" s="143"/>
      <c r="J42" s="146"/>
      <c r="K42" s="147"/>
      <c r="L42" s="148" t="str">
        <f aca="false">IF(OR(C42="",I42="",K42=""),"",K42*100*I42)</f>
        <v/>
      </c>
      <c r="M42" s="145"/>
      <c r="N42" s="144"/>
      <c r="O42" s="147"/>
      <c r="P42" s="148" t="str">
        <f aca="false">IF(OR(C42="",M42=""),"",IF(M42="Assigned",(J42-E42)*D42+L42,IF(M42="Expired",L42,IF(M42="Closed",IF(OR(O42="",I42="",K42=""),"",(K42-O42)*100*I42),""))))</f>
        <v/>
      </c>
      <c r="Q42" s="152" t="str">
        <f aca="false">IF(OR(L42="",F42="",F42=0),"",L42/F42)</f>
        <v/>
      </c>
      <c r="R42" s="152" t="str">
        <f aca="false">IF(OR(Q42="",B42=""),"",IF(N42&lt;&gt;"",Q42*(365/(N42-B42)),IF(G42&lt;&gt;"",Q42*(365/(G42-B42)),IF(H42&lt;&gt;"",Q42*(365/H42),""))))</f>
        <v/>
      </c>
      <c r="S42" s="145" t="str">
        <f aca="false">IF(C42="","",IF(N42="","Open",IF(P42&gt;=0,"Won","Lost")))</f>
        <v/>
      </c>
      <c r="T42" s="150"/>
    </row>
    <row r="43" customFormat="false" ht="15" hidden="false" customHeight="true" outlineLevel="0" collapsed="false">
      <c r="A43" s="143" t="str">
        <f aca="false">IF(C43="","",ROW()-29)</f>
        <v/>
      </c>
      <c r="B43" s="144"/>
      <c r="C43" s="145"/>
      <c r="D43" s="143"/>
      <c r="E43" s="146"/>
      <c r="F43" s="148" t="str">
        <f aca="false">IF(OR(D43="",E43=""),"",D43*E43)</f>
        <v/>
      </c>
      <c r="G43" s="144"/>
      <c r="H43" s="143" t="str">
        <f aca="false">IF(OR(B43="",G43=""),"",G43-B43)</f>
        <v/>
      </c>
      <c r="I43" s="143"/>
      <c r="J43" s="146"/>
      <c r="K43" s="147"/>
      <c r="L43" s="148" t="str">
        <f aca="false">IF(OR(C43="",I43="",K43=""),"",K43*100*I43)</f>
        <v/>
      </c>
      <c r="M43" s="145"/>
      <c r="N43" s="144"/>
      <c r="O43" s="147"/>
      <c r="P43" s="148" t="str">
        <f aca="false">IF(OR(C43="",M43=""),"",IF(M43="Assigned",(J43-E43)*D43+L43,IF(M43="Expired",L43,IF(M43="Closed",IF(OR(O43="",I43="",K43=""),"",(K43-O43)*100*I43),""))))</f>
        <v/>
      </c>
      <c r="Q43" s="152" t="str">
        <f aca="false">IF(OR(L43="",F43="",F43=0),"",L43/F43)</f>
        <v/>
      </c>
      <c r="R43" s="152" t="str">
        <f aca="false">IF(OR(Q43="",B43=""),"",IF(N43&lt;&gt;"",Q43*(365/(N43-B43)),IF(G43&lt;&gt;"",Q43*(365/(G43-B43)),IF(H43&lt;&gt;"",Q43*(365/H43),""))))</f>
        <v/>
      </c>
      <c r="S43" s="145" t="str">
        <f aca="false">IF(C43="","",IF(N43="","Open",IF(P43&gt;=0,"Won","Lost")))</f>
        <v/>
      </c>
      <c r="T43" s="150"/>
    </row>
    <row r="44" customFormat="false" ht="15" hidden="false" customHeight="true" outlineLevel="0" collapsed="false">
      <c r="A44" s="143" t="str">
        <f aca="false">IF(C44="","",ROW()-29)</f>
        <v/>
      </c>
      <c r="B44" s="144"/>
      <c r="C44" s="145"/>
      <c r="D44" s="143"/>
      <c r="E44" s="146"/>
      <c r="F44" s="148" t="str">
        <f aca="false">IF(OR(D44="",E44=""),"",D44*E44)</f>
        <v/>
      </c>
      <c r="G44" s="144"/>
      <c r="H44" s="143" t="str">
        <f aca="false">IF(OR(B44="",G44=""),"",G44-B44)</f>
        <v/>
      </c>
      <c r="I44" s="143"/>
      <c r="J44" s="146"/>
      <c r="K44" s="147"/>
      <c r="L44" s="148" t="str">
        <f aca="false">IF(OR(C44="",I44="",K44=""),"",K44*100*I44)</f>
        <v/>
      </c>
      <c r="M44" s="145"/>
      <c r="N44" s="144"/>
      <c r="O44" s="147"/>
      <c r="P44" s="148" t="str">
        <f aca="false">IF(OR(C44="",M44=""),"",IF(M44="Assigned",(J44-E44)*D44+L44,IF(M44="Expired",L44,IF(M44="Closed",IF(OR(O44="",I44="",K44=""),"",(K44-O44)*100*I44),""))))</f>
        <v/>
      </c>
      <c r="Q44" s="152" t="str">
        <f aca="false">IF(OR(L44="",F44="",F44=0),"",L44/F44)</f>
        <v/>
      </c>
      <c r="R44" s="152" t="str">
        <f aca="false">IF(OR(Q44="",B44=""),"",IF(N44&lt;&gt;"",Q44*(365/(N44-B44)),IF(G44&lt;&gt;"",Q44*(365/(G44-B44)),IF(H44&lt;&gt;"",Q44*(365/H44),""))))</f>
        <v/>
      </c>
      <c r="S44" s="145" t="str">
        <f aca="false">IF(C44="","",IF(N44="","Open",IF(P44&gt;=0,"Won","Lost")))</f>
        <v/>
      </c>
      <c r="T44" s="150"/>
    </row>
    <row r="45" customFormat="false" ht="15" hidden="false" customHeight="true" outlineLevel="0" collapsed="false">
      <c r="A45" s="143" t="str">
        <f aca="false">IF(C45="","",ROW()-29)</f>
        <v/>
      </c>
      <c r="B45" s="144"/>
      <c r="C45" s="145"/>
      <c r="D45" s="143"/>
      <c r="E45" s="146"/>
      <c r="F45" s="148" t="str">
        <f aca="false">IF(OR(D45="",E45=""),"",D45*E45)</f>
        <v/>
      </c>
      <c r="G45" s="144"/>
      <c r="H45" s="143" t="str">
        <f aca="false">IF(OR(B45="",G45=""),"",G45-B45)</f>
        <v/>
      </c>
      <c r="I45" s="143"/>
      <c r="J45" s="146"/>
      <c r="K45" s="147"/>
      <c r="L45" s="148" t="str">
        <f aca="false">IF(OR(C45="",I45="",K45=""),"",K45*100*I45)</f>
        <v/>
      </c>
      <c r="M45" s="145"/>
      <c r="N45" s="144"/>
      <c r="O45" s="147"/>
      <c r="P45" s="148" t="str">
        <f aca="false">IF(OR(C45="",M45=""),"",IF(M45="Assigned",(J45-E45)*D45+L45,IF(M45="Expired",L45,IF(M45="Closed",IF(OR(O45="",I45="",K45=""),"",(K45-O45)*100*I45),""))))</f>
        <v/>
      </c>
      <c r="Q45" s="152" t="str">
        <f aca="false">IF(OR(L45="",F45="",F45=0),"",L45/F45)</f>
        <v/>
      </c>
      <c r="R45" s="152" t="str">
        <f aca="false">IF(OR(Q45="",B45=""),"",IF(N45&lt;&gt;"",Q45*(365/(N45-B45)),IF(G45&lt;&gt;"",Q45*(365/(G45-B45)),IF(H45&lt;&gt;"",Q45*(365/H45),""))))</f>
        <v/>
      </c>
      <c r="S45" s="145" t="str">
        <f aca="false">IF(C45="","",IF(N45="","Open",IF(P45&gt;=0,"Won","Lost")))</f>
        <v/>
      </c>
      <c r="T45" s="150"/>
    </row>
    <row r="46" customFormat="false" ht="15" hidden="false" customHeight="true" outlineLevel="0" collapsed="false">
      <c r="A46" s="143" t="str">
        <f aca="false">IF(C46="","",ROW()-29)</f>
        <v/>
      </c>
      <c r="B46" s="144"/>
      <c r="C46" s="145"/>
      <c r="D46" s="143"/>
      <c r="E46" s="146"/>
      <c r="F46" s="148" t="str">
        <f aca="false">IF(OR(D46="",E46=""),"",D46*E46)</f>
        <v/>
      </c>
      <c r="G46" s="144"/>
      <c r="H46" s="143" t="str">
        <f aca="false">IF(OR(B46="",G46=""),"",G46-B46)</f>
        <v/>
      </c>
      <c r="I46" s="143"/>
      <c r="J46" s="146"/>
      <c r="K46" s="147"/>
      <c r="L46" s="148" t="str">
        <f aca="false">IF(OR(C46="",I46="",K46=""),"",K46*100*I46)</f>
        <v/>
      </c>
      <c r="M46" s="145"/>
      <c r="N46" s="144"/>
      <c r="O46" s="147"/>
      <c r="P46" s="148" t="str">
        <f aca="false">IF(OR(C46="",M46=""),"",IF(M46="Assigned",(J46-E46)*D46+L46,IF(M46="Expired",L46,IF(M46="Closed",IF(OR(O46="",I46="",K46=""),"",(K46-O46)*100*I46),""))))</f>
        <v/>
      </c>
      <c r="Q46" s="152" t="str">
        <f aca="false">IF(OR(L46="",F46="",F46=0),"",L46/F46)</f>
        <v/>
      </c>
      <c r="R46" s="152" t="str">
        <f aca="false">IF(OR(Q46="",B46=""),"",IF(N46&lt;&gt;"",Q46*(365/(N46-B46)),IF(G46&lt;&gt;"",Q46*(365/(G46-B46)),IF(H46&lt;&gt;"",Q46*(365/H46),""))))</f>
        <v/>
      </c>
      <c r="S46" s="145" t="str">
        <f aca="false">IF(C46="","",IF(N46="","Open",IF(P46&gt;=0,"Won","Lost")))</f>
        <v/>
      </c>
      <c r="T46" s="150"/>
    </row>
    <row r="47" customFormat="false" ht="15" hidden="false" customHeight="true" outlineLevel="0" collapsed="false">
      <c r="A47" s="143" t="str">
        <f aca="false">IF(C47="","",ROW()-29)</f>
        <v/>
      </c>
      <c r="B47" s="144"/>
      <c r="C47" s="145"/>
      <c r="D47" s="143"/>
      <c r="E47" s="146"/>
      <c r="F47" s="148" t="str">
        <f aca="false">IF(OR(D47="",E47=""),"",D47*E47)</f>
        <v/>
      </c>
      <c r="G47" s="144"/>
      <c r="H47" s="143" t="str">
        <f aca="false">IF(OR(B47="",G47=""),"",G47-B47)</f>
        <v/>
      </c>
      <c r="I47" s="143"/>
      <c r="J47" s="146"/>
      <c r="K47" s="147"/>
      <c r="L47" s="148" t="str">
        <f aca="false">IF(OR(C47="",I47="",K47=""),"",K47*100*I47)</f>
        <v/>
      </c>
      <c r="M47" s="145"/>
      <c r="N47" s="144"/>
      <c r="O47" s="147"/>
      <c r="P47" s="148" t="str">
        <f aca="false">IF(OR(C47="",M47=""),"",IF(M47="Assigned",(J47-E47)*D47+L47,IF(M47="Expired",L47,IF(M47="Closed",IF(OR(O47="",I47="",K47=""),"",(K47-O47)*100*I47),""))))</f>
        <v/>
      </c>
      <c r="Q47" s="152" t="str">
        <f aca="false">IF(OR(L47="",F47="",F47=0),"",L47/F47)</f>
        <v/>
      </c>
      <c r="R47" s="152" t="str">
        <f aca="false">IF(OR(Q47="",B47=""),"",IF(N47&lt;&gt;"",Q47*(365/(N47-B47)),IF(G47&lt;&gt;"",Q47*(365/(G47-B47)),IF(H47&lt;&gt;"",Q47*(365/H47),""))))</f>
        <v/>
      </c>
      <c r="S47" s="145" t="str">
        <f aca="false">IF(C47="","",IF(N47="","Open",IF(P47&gt;=0,"Won","Lost")))</f>
        <v/>
      </c>
      <c r="T47" s="150"/>
    </row>
    <row r="48" customFormat="false" ht="15" hidden="false" customHeight="true" outlineLevel="0" collapsed="false">
      <c r="A48" s="143" t="str">
        <f aca="false">IF(C48="","",ROW()-29)</f>
        <v/>
      </c>
      <c r="B48" s="144"/>
      <c r="C48" s="145"/>
      <c r="D48" s="143"/>
      <c r="E48" s="146"/>
      <c r="F48" s="148" t="str">
        <f aca="false">IF(OR(D48="",E48=""),"",D48*E48)</f>
        <v/>
      </c>
      <c r="G48" s="144"/>
      <c r="H48" s="143" t="str">
        <f aca="false">IF(OR(B48="",G48=""),"",G48-B48)</f>
        <v/>
      </c>
      <c r="I48" s="143"/>
      <c r="J48" s="146"/>
      <c r="K48" s="147"/>
      <c r="L48" s="148" t="str">
        <f aca="false">IF(OR(C48="",I48="",K48=""),"",K48*100*I48)</f>
        <v/>
      </c>
      <c r="M48" s="145"/>
      <c r="N48" s="144"/>
      <c r="O48" s="147"/>
      <c r="P48" s="148" t="str">
        <f aca="false">IF(OR(C48="",M48=""),"",IF(M48="Assigned",(J48-E48)*D48+L48,IF(M48="Expired",L48,IF(M48="Closed",IF(OR(O48="",I48="",K48=""),"",(K48-O48)*100*I48),""))))</f>
        <v/>
      </c>
      <c r="Q48" s="152" t="str">
        <f aca="false">IF(OR(L48="",F48="",F48=0),"",L48/F48)</f>
        <v/>
      </c>
      <c r="R48" s="152" t="str">
        <f aca="false">IF(OR(Q48="",B48=""),"",IF(N48&lt;&gt;"",Q48*(365/(N48-B48)),IF(G48&lt;&gt;"",Q48*(365/(G48-B48)),IF(H48&lt;&gt;"",Q48*(365/H48),""))))</f>
        <v/>
      </c>
      <c r="S48" s="145" t="str">
        <f aca="false">IF(C48="","",IF(N48="","Open",IF(P48&gt;=0,"Won","Lost")))</f>
        <v/>
      </c>
      <c r="T48" s="150"/>
    </row>
    <row r="49" customFormat="false" ht="15" hidden="false" customHeight="true" outlineLevel="0" collapsed="false">
      <c r="A49" s="143" t="str">
        <f aca="false">IF(C49="","",ROW()-29)</f>
        <v/>
      </c>
      <c r="B49" s="144"/>
      <c r="C49" s="145"/>
      <c r="D49" s="143"/>
      <c r="E49" s="146"/>
      <c r="F49" s="148" t="str">
        <f aca="false">IF(OR(D49="",E49=""),"",D49*E49)</f>
        <v/>
      </c>
      <c r="G49" s="144"/>
      <c r="H49" s="143" t="str">
        <f aca="false">IF(OR(B49="",G49=""),"",G49-B49)</f>
        <v/>
      </c>
      <c r="I49" s="143"/>
      <c r="J49" s="146"/>
      <c r="K49" s="147"/>
      <c r="L49" s="148" t="str">
        <f aca="false">IF(OR(C49="",I49="",K49=""),"",K49*100*I49)</f>
        <v/>
      </c>
      <c r="M49" s="145"/>
      <c r="N49" s="144"/>
      <c r="O49" s="147"/>
      <c r="P49" s="148" t="str">
        <f aca="false">IF(OR(C49="",M49=""),"",IF(M49="Assigned",(J49-E49)*D49+L49,IF(M49="Expired",L49,IF(M49="Closed",IF(OR(O49="",I49="",K49=""),"",(K49-O49)*100*I49),""))))</f>
        <v/>
      </c>
      <c r="Q49" s="152" t="str">
        <f aca="false">IF(OR(L49="",F49="",F49=0),"",L49/F49)</f>
        <v/>
      </c>
      <c r="R49" s="152" t="str">
        <f aca="false">IF(OR(Q49="",B49=""),"",IF(N49&lt;&gt;"",Q49*(365/(N49-B49)),IF(G49&lt;&gt;"",Q49*(365/(G49-B49)),IF(H49&lt;&gt;"",Q49*(365/H49),""))))</f>
        <v/>
      </c>
      <c r="S49" s="145" t="str">
        <f aca="false">IF(C49="","",IF(N49="","Open",IF(P49&gt;=0,"Won","Lost")))</f>
        <v/>
      </c>
      <c r="T49" s="150"/>
    </row>
    <row r="50" customFormat="false" ht="15" hidden="false" customHeight="true" outlineLevel="0" collapsed="false">
      <c r="A50" s="143" t="str">
        <f aca="false">IF(C50="","",ROW()-29)</f>
        <v/>
      </c>
      <c r="B50" s="144"/>
      <c r="C50" s="145"/>
      <c r="D50" s="143"/>
      <c r="E50" s="146"/>
      <c r="F50" s="148" t="str">
        <f aca="false">IF(OR(D50="",E50=""),"",D50*E50)</f>
        <v/>
      </c>
      <c r="G50" s="144"/>
      <c r="H50" s="143" t="str">
        <f aca="false">IF(OR(B50="",G50=""),"",G50-B50)</f>
        <v/>
      </c>
      <c r="I50" s="143"/>
      <c r="J50" s="146"/>
      <c r="K50" s="147"/>
      <c r="L50" s="148" t="str">
        <f aca="false">IF(OR(C50="",I50="",K50=""),"",K50*100*I50)</f>
        <v/>
      </c>
      <c r="M50" s="145"/>
      <c r="N50" s="144"/>
      <c r="O50" s="147"/>
      <c r="P50" s="148" t="str">
        <f aca="false">IF(OR(C50="",M50=""),"",IF(M50="Assigned",(J50-E50)*D50+L50,IF(M50="Expired",L50,IF(M50="Closed",IF(OR(O50="",I50="",K50=""),"",(K50-O50)*100*I50),""))))</f>
        <v/>
      </c>
      <c r="Q50" s="152" t="str">
        <f aca="false">IF(OR(L50="",F50="",F50=0),"",L50/F50)</f>
        <v/>
      </c>
      <c r="R50" s="152" t="str">
        <f aca="false">IF(OR(Q50="",B50=""),"",IF(N50&lt;&gt;"",Q50*(365/(N50-B50)),IF(G50&lt;&gt;"",Q50*(365/(G50-B50)),IF(H50&lt;&gt;"",Q50*(365/H50),""))))</f>
        <v/>
      </c>
      <c r="S50" s="145" t="str">
        <f aca="false">IF(C50="","",IF(N50="","Open",IF(P50&gt;=0,"Won","Lost")))</f>
        <v/>
      </c>
      <c r="T50" s="150"/>
    </row>
    <row r="51" customFormat="false" ht="15" hidden="false" customHeight="true" outlineLevel="0" collapsed="false">
      <c r="A51" s="143" t="str">
        <f aca="false">IF(C51="","",ROW()-29)</f>
        <v/>
      </c>
      <c r="B51" s="144"/>
      <c r="C51" s="145"/>
      <c r="D51" s="143"/>
      <c r="E51" s="146"/>
      <c r="F51" s="148" t="str">
        <f aca="false">IF(OR(D51="",E51=""),"",D51*E51)</f>
        <v/>
      </c>
      <c r="G51" s="144"/>
      <c r="H51" s="143" t="str">
        <f aca="false">IF(OR(B51="",G51=""),"",G51-B51)</f>
        <v/>
      </c>
      <c r="I51" s="143"/>
      <c r="J51" s="146"/>
      <c r="K51" s="147"/>
      <c r="L51" s="148" t="str">
        <f aca="false">IF(OR(C51="",I51="",K51=""),"",K51*100*I51)</f>
        <v/>
      </c>
      <c r="M51" s="145"/>
      <c r="N51" s="144"/>
      <c r="O51" s="147"/>
      <c r="P51" s="148" t="str">
        <f aca="false">IF(OR(C51="",M51=""),"",IF(M51="Assigned",(J51-E51)*D51+L51,IF(M51="Expired",L51,IF(M51="Closed",IF(OR(O51="",I51="",K51=""),"",(K51-O51)*100*I51),""))))</f>
        <v/>
      </c>
      <c r="Q51" s="152" t="str">
        <f aca="false">IF(OR(L51="",F51="",F51=0),"",L51/F51)</f>
        <v/>
      </c>
      <c r="R51" s="152" t="str">
        <f aca="false">IF(OR(Q51="",B51=""),"",IF(N51&lt;&gt;"",Q51*(365/(N51-B51)),IF(G51&lt;&gt;"",Q51*(365/(G51-B51)),IF(H51&lt;&gt;"",Q51*(365/H51),""))))</f>
        <v/>
      </c>
      <c r="S51" s="145" t="str">
        <f aca="false">IF(C51="","",IF(N51="","Open",IF(P51&gt;=0,"Won","Lost")))</f>
        <v/>
      </c>
      <c r="T51" s="150"/>
    </row>
    <row r="52" customFormat="false" ht="15" hidden="false" customHeight="true" outlineLevel="0" collapsed="false">
      <c r="A52" s="143" t="str">
        <f aca="false">IF(C52="","",ROW()-29)</f>
        <v/>
      </c>
      <c r="B52" s="144"/>
      <c r="C52" s="145"/>
      <c r="D52" s="143"/>
      <c r="E52" s="146"/>
      <c r="F52" s="148" t="str">
        <f aca="false">IF(OR(D52="",E52=""),"",D52*E52)</f>
        <v/>
      </c>
      <c r="G52" s="144"/>
      <c r="H52" s="143" t="str">
        <f aca="false">IF(OR(B52="",G52=""),"",G52-B52)</f>
        <v/>
      </c>
      <c r="I52" s="143"/>
      <c r="J52" s="146"/>
      <c r="K52" s="147"/>
      <c r="L52" s="148" t="str">
        <f aca="false">IF(OR(C52="",I52="",K52=""),"",K52*100*I52)</f>
        <v/>
      </c>
      <c r="M52" s="145"/>
      <c r="N52" s="144"/>
      <c r="O52" s="147"/>
      <c r="P52" s="148" t="str">
        <f aca="false">IF(OR(C52="",M52=""),"",IF(M52="Assigned",(J52-E52)*D52+L52,IF(M52="Expired",L52,IF(M52="Closed",IF(OR(O52="",I52="",K52=""),"",(K52-O52)*100*I52),""))))</f>
        <v/>
      </c>
      <c r="Q52" s="152" t="str">
        <f aca="false">IF(OR(L52="",F52="",F52=0),"",L52/F52)</f>
        <v/>
      </c>
      <c r="R52" s="152" t="str">
        <f aca="false">IF(OR(Q52="",B52=""),"",IF(N52&lt;&gt;"",Q52*(365/(N52-B52)),IF(G52&lt;&gt;"",Q52*(365/(G52-B52)),IF(H52&lt;&gt;"",Q52*(365/H52),""))))</f>
        <v/>
      </c>
      <c r="S52" s="145" t="str">
        <f aca="false">IF(C52="","",IF(N52="","Open",IF(P52&gt;=0,"Won","Lost")))</f>
        <v/>
      </c>
      <c r="T52" s="150"/>
    </row>
    <row r="53" customFormat="false" ht="15" hidden="false" customHeight="true" outlineLevel="0" collapsed="false">
      <c r="A53" s="143" t="str">
        <f aca="false">IF(C53="","",ROW()-29)</f>
        <v/>
      </c>
      <c r="B53" s="144"/>
      <c r="C53" s="145"/>
      <c r="D53" s="143"/>
      <c r="E53" s="146"/>
      <c r="F53" s="148" t="str">
        <f aca="false">IF(OR(D53="",E53=""),"",D53*E53)</f>
        <v/>
      </c>
      <c r="G53" s="144"/>
      <c r="H53" s="143" t="str">
        <f aca="false">IF(OR(B53="",G53=""),"",G53-B53)</f>
        <v/>
      </c>
      <c r="I53" s="143"/>
      <c r="J53" s="146"/>
      <c r="K53" s="147"/>
      <c r="L53" s="148" t="str">
        <f aca="false">IF(OR(C53="",I53="",K53=""),"",K53*100*I53)</f>
        <v/>
      </c>
      <c r="M53" s="145"/>
      <c r="N53" s="144"/>
      <c r="O53" s="147"/>
      <c r="P53" s="148" t="str">
        <f aca="false">IF(OR(C53="",M53=""),"",IF(M53="Assigned",(J53-E53)*D53+L53,IF(M53="Expired",L53,IF(M53="Closed",IF(OR(O53="",I53="",K53=""),"",(K53-O53)*100*I53),""))))</f>
        <v/>
      </c>
      <c r="Q53" s="152" t="str">
        <f aca="false">IF(OR(L53="",F53="",F53=0),"",L53/F53)</f>
        <v/>
      </c>
      <c r="R53" s="152" t="str">
        <f aca="false">IF(OR(Q53="",B53=""),"",IF(N53&lt;&gt;"",Q53*(365/(N53-B53)),IF(G53&lt;&gt;"",Q53*(365/(G53-B53)),IF(H53&lt;&gt;"",Q53*(365/H53),""))))</f>
        <v/>
      </c>
      <c r="S53" s="145" t="str">
        <f aca="false">IF(C53="","",IF(N53="","Open",IF(P53&gt;=0,"Won","Lost")))</f>
        <v/>
      </c>
      <c r="T53" s="150"/>
    </row>
    <row r="54" customFormat="false" ht="15" hidden="false" customHeight="true" outlineLevel="0" collapsed="false">
      <c r="A54" s="143" t="str">
        <f aca="false">IF(C54="","",ROW()-29)</f>
        <v/>
      </c>
      <c r="B54" s="144"/>
      <c r="C54" s="145"/>
      <c r="D54" s="143"/>
      <c r="E54" s="146"/>
      <c r="F54" s="148" t="str">
        <f aca="false">IF(OR(D54="",E54=""),"",D54*E54)</f>
        <v/>
      </c>
      <c r="G54" s="144"/>
      <c r="H54" s="143" t="str">
        <f aca="false">IF(OR(B54="",G54=""),"",G54-B54)</f>
        <v/>
      </c>
      <c r="I54" s="143"/>
      <c r="J54" s="146"/>
      <c r="K54" s="147"/>
      <c r="L54" s="148" t="str">
        <f aca="false">IF(OR(C54="",I54="",K54=""),"",K54*100*I54)</f>
        <v/>
      </c>
      <c r="M54" s="145"/>
      <c r="N54" s="144"/>
      <c r="O54" s="147"/>
      <c r="P54" s="148" t="str">
        <f aca="false">IF(OR(C54="",M54=""),"",IF(M54="Assigned",(J54-E54)*D54+L54,IF(M54="Expired",L54,IF(M54="Closed",IF(OR(O54="",I54="",K54=""),"",(K54-O54)*100*I54),""))))</f>
        <v/>
      </c>
      <c r="Q54" s="152" t="str">
        <f aca="false">IF(OR(L54="",F54="",F54=0),"",L54/F54)</f>
        <v/>
      </c>
      <c r="R54" s="152" t="str">
        <f aca="false">IF(OR(Q54="",B54=""),"",IF(N54&lt;&gt;"",Q54*(365/(N54-B54)),IF(G54&lt;&gt;"",Q54*(365/(G54-B54)),IF(H54&lt;&gt;"",Q54*(365/H54),""))))</f>
        <v/>
      </c>
      <c r="S54" s="145" t="str">
        <f aca="false">IF(C54="","",IF(N54="","Open",IF(P54&gt;=0,"Won","Lost")))</f>
        <v/>
      </c>
      <c r="T54" s="150"/>
    </row>
    <row r="55" customFormat="false" ht="15" hidden="false" customHeight="true" outlineLevel="0" collapsed="false">
      <c r="A55" s="143" t="str">
        <f aca="false">IF(C55="","",ROW()-29)</f>
        <v/>
      </c>
      <c r="B55" s="144"/>
      <c r="C55" s="145"/>
      <c r="D55" s="143"/>
      <c r="E55" s="146"/>
      <c r="F55" s="148" t="str">
        <f aca="false">IF(OR(D55="",E55=""),"",D55*E55)</f>
        <v/>
      </c>
      <c r="G55" s="144"/>
      <c r="H55" s="143" t="str">
        <f aca="false">IF(OR(B55="",G55=""),"",G55-B55)</f>
        <v/>
      </c>
      <c r="I55" s="143"/>
      <c r="J55" s="146"/>
      <c r="K55" s="147"/>
      <c r="L55" s="148" t="str">
        <f aca="false">IF(OR(C55="",I55="",K55=""),"",K55*100*I55)</f>
        <v/>
      </c>
      <c r="M55" s="145"/>
      <c r="N55" s="144"/>
      <c r="O55" s="147"/>
      <c r="P55" s="148" t="str">
        <f aca="false">IF(OR(C55="",M55=""),"",IF(M55="Assigned",(J55-E55)*D55+L55,IF(M55="Expired",L55,IF(M55="Closed",IF(OR(O55="",I55="",K55=""),"",(K55-O55)*100*I55),""))))</f>
        <v/>
      </c>
      <c r="Q55" s="152" t="str">
        <f aca="false">IF(OR(L55="",F55="",F55=0),"",L55/F55)</f>
        <v/>
      </c>
      <c r="R55" s="152" t="str">
        <f aca="false">IF(OR(Q55="",B55=""),"",IF(N55&lt;&gt;"",Q55*(365/(N55-B55)),IF(G55&lt;&gt;"",Q55*(365/(G55-B55)),IF(H55&lt;&gt;"",Q55*(365/H55),""))))</f>
        <v/>
      </c>
      <c r="S55" s="145" t="str">
        <f aca="false">IF(C55="","",IF(N55="","Open",IF(P55&gt;=0,"Won","Lost")))</f>
        <v/>
      </c>
      <c r="T55" s="150"/>
    </row>
    <row r="56" customFormat="false" ht="15" hidden="false" customHeight="true" outlineLevel="0" collapsed="false">
      <c r="A56" s="143" t="str">
        <f aca="false">IF(C56="","",ROW()-29)</f>
        <v/>
      </c>
      <c r="B56" s="144"/>
      <c r="C56" s="145"/>
      <c r="D56" s="143"/>
      <c r="E56" s="146"/>
      <c r="F56" s="148" t="str">
        <f aca="false">IF(OR(D56="",E56=""),"",D56*E56)</f>
        <v/>
      </c>
      <c r="G56" s="144"/>
      <c r="H56" s="143" t="str">
        <f aca="false">IF(OR(B56="",G56=""),"",G56-B56)</f>
        <v/>
      </c>
      <c r="I56" s="143"/>
      <c r="J56" s="146"/>
      <c r="K56" s="147"/>
      <c r="L56" s="148" t="str">
        <f aca="false">IF(OR(C56="",I56="",K56=""),"",K56*100*I56)</f>
        <v/>
      </c>
      <c r="M56" s="145"/>
      <c r="N56" s="144"/>
      <c r="O56" s="147"/>
      <c r="P56" s="148" t="str">
        <f aca="false">IF(OR(C56="",M56=""),"",IF(M56="Assigned",(J56-E56)*D56+L56,IF(M56="Expired",L56,IF(M56="Closed",IF(OR(O56="",I56="",K56=""),"",(K56-O56)*100*I56),""))))</f>
        <v/>
      </c>
      <c r="Q56" s="152" t="str">
        <f aca="false">IF(OR(L56="",F56="",F56=0),"",L56/F56)</f>
        <v/>
      </c>
      <c r="R56" s="152" t="str">
        <f aca="false">IF(OR(Q56="",B56=""),"",IF(N56&lt;&gt;"",Q56*(365/(N56-B56)),IF(G56&lt;&gt;"",Q56*(365/(G56-B56)),IF(H56&lt;&gt;"",Q56*(365/H56),""))))</f>
        <v/>
      </c>
      <c r="S56" s="145" t="str">
        <f aca="false">IF(C56="","",IF(N56="","Open",IF(P56&gt;=0,"Won","Lost")))</f>
        <v/>
      </c>
      <c r="T56" s="150"/>
    </row>
    <row r="57" customFormat="false" ht="15" hidden="false" customHeight="true" outlineLevel="0" collapsed="false">
      <c r="A57" s="143" t="str">
        <f aca="false">IF(C57="","",ROW()-29)</f>
        <v/>
      </c>
      <c r="B57" s="144"/>
      <c r="C57" s="145"/>
      <c r="D57" s="143"/>
      <c r="E57" s="146"/>
      <c r="F57" s="148" t="str">
        <f aca="false">IF(OR(D57="",E57=""),"",D57*E57)</f>
        <v/>
      </c>
      <c r="G57" s="144"/>
      <c r="H57" s="143" t="str">
        <f aca="false">IF(OR(B57="",G57=""),"",G57-B57)</f>
        <v/>
      </c>
      <c r="I57" s="143"/>
      <c r="J57" s="146"/>
      <c r="K57" s="147"/>
      <c r="L57" s="148" t="str">
        <f aca="false">IF(OR(C57="",I57="",K57=""),"",K57*100*I57)</f>
        <v/>
      </c>
      <c r="M57" s="145"/>
      <c r="N57" s="144"/>
      <c r="O57" s="147"/>
      <c r="P57" s="148" t="str">
        <f aca="false">IF(OR(C57="",M57=""),"",IF(M57="Assigned",(J57-E57)*D57+L57,IF(M57="Expired",L57,IF(M57="Closed",IF(OR(O57="",I57="",K57=""),"",(K57-O57)*100*I57),""))))</f>
        <v/>
      </c>
      <c r="Q57" s="152" t="str">
        <f aca="false">IF(OR(L57="",F57="",F57=0),"",L57/F57)</f>
        <v/>
      </c>
      <c r="R57" s="152" t="str">
        <f aca="false">IF(OR(Q57="",B57=""),"",IF(N57&lt;&gt;"",Q57*(365/(N57-B57)),IF(G57&lt;&gt;"",Q57*(365/(G57-B57)),IF(H57&lt;&gt;"",Q57*(365/H57),""))))</f>
        <v/>
      </c>
      <c r="S57" s="145" t="str">
        <f aca="false">IF(C57="","",IF(N57="","Open",IF(P57&gt;=0,"Won","Lost")))</f>
        <v/>
      </c>
      <c r="T57" s="150"/>
    </row>
    <row r="58" customFormat="false" ht="15" hidden="false" customHeight="true" outlineLevel="0" collapsed="false">
      <c r="A58" s="143" t="str">
        <f aca="false">IF(C58="","",ROW()-29)</f>
        <v/>
      </c>
      <c r="B58" s="144"/>
      <c r="C58" s="145"/>
      <c r="D58" s="143"/>
      <c r="E58" s="146"/>
      <c r="F58" s="148" t="str">
        <f aca="false">IF(OR(D58="",E58=""),"",D58*E58)</f>
        <v/>
      </c>
      <c r="G58" s="144"/>
      <c r="H58" s="143" t="str">
        <f aca="false">IF(OR(B58="",G58=""),"",G58-B58)</f>
        <v/>
      </c>
      <c r="I58" s="143"/>
      <c r="J58" s="146"/>
      <c r="K58" s="147"/>
      <c r="L58" s="148" t="str">
        <f aca="false">IF(OR(C58="",I58="",K58=""),"",K58*100*I58)</f>
        <v/>
      </c>
      <c r="M58" s="145"/>
      <c r="N58" s="144"/>
      <c r="O58" s="147"/>
      <c r="P58" s="148" t="str">
        <f aca="false">IF(OR(C58="",M58=""),"",IF(M58="Assigned",(J58-E58)*D58+L58,IF(M58="Expired",L58,IF(M58="Closed",IF(OR(O58="",I58="",K58=""),"",(K58-O58)*100*I58),""))))</f>
        <v/>
      </c>
      <c r="Q58" s="152" t="str">
        <f aca="false">IF(OR(L58="",F58="",F58=0),"",L58/F58)</f>
        <v/>
      </c>
      <c r="R58" s="152" t="str">
        <f aca="false">IF(OR(Q58="",B58=""),"",IF(N58&lt;&gt;"",Q58*(365/(N58-B58)),IF(G58&lt;&gt;"",Q58*(365/(G58-B58)),IF(H58&lt;&gt;"",Q58*(365/H58),""))))</f>
        <v/>
      </c>
      <c r="S58" s="145" t="str">
        <f aca="false">IF(C58="","",IF(N58="","Open",IF(P58&gt;=0,"Won","Lost")))</f>
        <v/>
      </c>
      <c r="T58" s="150"/>
    </row>
    <row r="59" customFormat="false" ht="15" hidden="false" customHeight="true" outlineLevel="0" collapsed="false">
      <c r="A59" s="143" t="str">
        <f aca="false">IF(C59="","",ROW()-29)</f>
        <v/>
      </c>
      <c r="B59" s="144"/>
      <c r="C59" s="145"/>
      <c r="D59" s="143"/>
      <c r="E59" s="146"/>
      <c r="F59" s="148" t="str">
        <f aca="false">IF(OR(D59="",E59=""),"",D59*E59)</f>
        <v/>
      </c>
      <c r="G59" s="144"/>
      <c r="H59" s="143" t="str">
        <f aca="false">IF(OR(B59="",G59=""),"",G59-B59)</f>
        <v/>
      </c>
      <c r="I59" s="143"/>
      <c r="J59" s="146"/>
      <c r="K59" s="147"/>
      <c r="L59" s="148" t="str">
        <f aca="false">IF(OR(C59="",I59="",K59=""),"",K59*100*I59)</f>
        <v/>
      </c>
      <c r="M59" s="145"/>
      <c r="N59" s="144"/>
      <c r="O59" s="147"/>
      <c r="P59" s="148" t="str">
        <f aca="false">IF(OR(C59="",M59=""),"",IF(M59="Assigned",(J59-E59)*D59+L59,IF(M59="Expired",L59,IF(M59="Closed",IF(OR(O59="",I59="",K59=""),"",(K59-O59)*100*I59),""))))</f>
        <v/>
      </c>
      <c r="Q59" s="152" t="str">
        <f aca="false">IF(OR(L59="",F59="",F59=0),"",L59/F59)</f>
        <v/>
      </c>
      <c r="R59" s="152" t="str">
        <f aca="false">IF(OR(Q59="",B59=""),"",IF(N59&lt;&gt;"",Q59*(365/(N59-B59)),IF(G59&lt;&gt;"",Q59*(365/(G59-B59)),IF(H59&lt;&gt;"",Q59*(365/H59),""))))</f>
        <v/>
      </c>
      <c r="S59" s="145" t="str">
        <f aca="false">IF(C59="","",IF(N59="","Open",IF(P59&gt;=0,"Won","Lost")))</f>
        <v/>
      </c>
      <c r="T59" s="150"/>
    </row>
    <row r="60" customFormat="false" ht="15" hidden="false" customHeight="true" outlineLevel="0" collapsed="false">
      <c r="A60" s="143" t="str">
        <f aca="false">IF(C60="","",ROW()-29)</f>
        <v/>
      </c>
      <c r="B60" s="144"/>
      <c r="C60" s="145"/>
      <c r="D60" s="143"/>
      <c r="E60" s="146"/>
      <c r="F60" s="148" t="str">
        <f aca="false">IF(OR(D60="",E60=""),"",D60*E60)</f>
        <v/>
      </c>
      <c r="G60" s="144"/>
      <c r="H60" s="143" t="str">
        <f aca="false">IF(OR(B60="",G60=""),"",G60-B60)</f>
        <v/>
      </c>
      <c r="I60" s="143"/>
      <c r="J60" s="146"/>
      <c r="K60" s="147"/>
      <c r="L60" s="148" t="str">
        <f aca="false">IF(OR(C60="",I60="",K60=""),"",K60*100*I60)</f>
        <v/>
      </c>
      <c r="M60" s="145"/>
      <c r="N60" s="144"/>
      <c r="O60" s="147"/>
      <c r="P60" s="148" t="str">
        <f aca="false">IF(OR(C60="",M60=""),"",IF(M60="Assigned",(J60-E60)*D60+L60,IF(M60="Expired",L60,IF(M60="Closed",IF(OR(O60="",I60="",K60=""),"",(K60-O60)*100*I60),""))))</f>
        <v/>
      </c>
      <c r="Q60" s="152" t="str">
        <f aca="false">IF(OR(L60="",F60="",F60=0),"",L60/F60)</f>
        <v/>
      </c>
      <c r="R60" s="152" t="str">
        <f aca="false">IF(OR(Q60="",B60=""),"",IF(N60&lt;&gt;"",Q60*(365/(N60-B60)),IF(G60&lt;&gt;"",Q60*(365/(G60-B60)),IF(H60&lt;&gt;"",Q60*(365/H60),""))))</f>
        <v/>
      </c>
      <c r="S60" s="145" t="str">
        <f aca="false">IF(C60="","",IF(N60="","Open",IF(P60&gt;=0,"Won","Lost")))</f>
        <v/>
      </c>
      <c r="T60" s="150"/>
    </row>
    <row r="61" customFormat="false" ht="15" hidden="false" customHeight="true" outlineLevel="0" collapsed="false">
      <c r="A61" s="143" t="str">
        <f aca="false">IF(C61="","",ROW()-29)</f>
        <v/>
      </c>
      <c r="B61" s="144"/>
      <c r="C61" s="145"/>
      <c r="D61" s="143"/>
      <c r="E61" s="146"/>
      <c r="F61" s="148" t="str">
        <f aca="false">IF(OR(D61="",E61=""),"",D61*E61)</f>
        <v/>
      </c>
      <c r="G61" s="144"/>
      <c r="H61" s="143" t="str">
        <f aca="false">IF(OR(B61="",G61=""),"",G61-B61)</f>
        <v/>
      </c>
      <c r="I61" s="143"/>
      <c r="J61" s="146"/>
      <c r="K61" s="147"/>
      <c r="L61" s="148" t="str">
        <f aca="false">IF(OR(C61="",I61="",K61=""),"",K61*100*I61)</f>
        <v/>
      </c>
      <c r="M61" s="145"/>
      <c r="N61" s="144"/>
      <c r="O61" s="147"/>
      <c r="P61" s="148" t="str">
        <f aca="false">IF(OR(C61="",M61=""),"",IF(M61="Assigned",(J61-E61)*D61+L61,IF(M61="Expired",L61,IF(M61="Closed",IF(OR(O61="",I61="",K61=""),"",(K61-O61)*100*I61),""))))</f>
        <v/>
      </c>
      <c r="Q61" s="152" t="str">
        <f aca="false">IF(OR(L61="",F61="",F61=0),"",L61/F61)</f>
        <v/>
      </c>
      <c r="R61" s="152" t="str">
        <f aca="false">IF(OR(Q61="",B61=""),"",IF(N61&lt;&gt;"",Q61*(365/(N61-B61)),IF(G61&lt;&gt;"",Q61*(365/(G61-B61)),IF(H61&lt;&gt;"",Q61*(365/H61),""))))</f>
        <v/>
      </c>
      <c r="S61" s="145" t="str">
        <f aca="false">IF(C61="","",IF(N61="","Open",IF(P61&gt;=0,"Won","Lost")))</f>
        <v/>
      </c>
      <c r="T61" s="150"/>
    </row>
    <row r="62" customFormat="false" ht="15" hidden="false" customHeight="true" outlineLevel="0" collapsed="false">
      <c r="A62" s="143" t="str">
        <f aca="false">IF(C62="","",ROW()-29)</f>
        <v/>
      </c>
      <c r="B62" s="144"/>
      <c r="C62" s="145"/>
      <c r="D62" s="143"/>
      <c r="E62" s="146"/>
      <c r="F62" s="148" t="str">
        <f aca="false">IF(OR(D62="",E62=""),"",D62*E62)</f>
        <v/>
      </c>
      <c r="G62" s="144"/>
      <c r="H62" s="143" t="str">
        <f aca="false">IF(OR(B62="",G62=""),"",G62-B62)</f>
        <v/>
      </c>
      <c r="I62" s="143"/>
      <c r="J62" s="146"/>
      <c r="K62" s="147"/>
      <c r="L62" s="148" t="str">
        <f aca="false">IF(OR(C62="",I62="",K62=""),"",K62*100*I62)</f>
        <v/>
      </c>
      <c r="M62" s="145"/>
      <c r="N62" s="144"/>
      <c r="O62" s="147"/>
      <c r="P62" s="148" t="str">
        <f aca="false">IF(OR(C62="",M62=""),"",IF(M62="Assigned",(J62-E62)*D62+L62,IF(M62="Expired",L62,IF(M62="Closed",IF(OR(O62="",I62="",K62=""),"",(K62-O62)*100*I62),""))))</f>
        <v/>
      </c>
      <c r="Q62" s="152" t="str">
        <f aca="false">IF(OR(L62="",F62="",F62=0),"",L62/F62)</f>
        <v/>
      </c>
      <c r="R62" s="152" t="str">
        <f aca="false">IF(OR(Q62="",B62=""),"",IF(N62&lt;&gt;"",Q62*(365/(N62-B62)),IF(G62&lt;&gt;"",Q62*(365/(G62-B62)),IF(H62&lt;&gt;"",Q62*(365/H62),""))))</f>
        <v/>
      </c>
      <c r="S62" s="145" t="str">
        <f aca="false">IF(C62="","",IF(N62="","Open",IF(P62&gt;=0,"Won","Lost")))</f>
        <v/>
      </c>
      <c r="T62" s="150"/>
    </row>
    <row r="63" customFormat="false" ht="15" hidden="false" customHeight="true" outlineLevel="0" collapsed="false">
      <c r="A63" s="143" t="str">
        <f aca="false">IF(C63="","",ROW()-29)</f>
        <v/>
      </c>
      <c r="B63" s="144"/>
      <c r="C63" s="145"/>
      <c r="D63" s="143"/>
      <c r="E63" s="146"/>
      <c r="F63" s="148" t="str">
        <f aca="false">IF(OR(D63="",E63=""),"",D63*E63)</f>
        <v/>
      </c>
      <c r="G63" s="144"/>
      <c r="H63" s="143" t="str">
        <f aca="false">IF(OR(B63="",G63=""),"",G63-B63)</f>
        <v/>
      </c>
      <c r="I63" s="143"/>
      <c r="J63" s="146"/>
      <c r="K63" s="147"/>
      <c r="L63" s="148" t="str">
        <f aca="false">IF(OR(C63="",I63="",K63=""),"",K63*100*I63)</f>
        <v/>
      </c>
      <c r="M63" s="145"/>
      <c r="N63" s="144"/>
      <c r="O63" s="147"/>
      <c r="P63" s="148" t="str">
        <f aca="false">IF(OR(C63="",M63=""),"",IF(M63="Assigned",(J63-E63)*D63+L63,IF(M63="Expired",L63,IF(M63="Closed",IF(OR(O63="",I63="",K63=""),"",(K63-O63)*100*I63),""))))</f>
        <v/>
      </c>
      <c r="Q63" s="152" t="str">
        <f aca="false">IF(OR(L63="",F63="",F63=0),"",L63/F63)</f>
        <v/>
      </c>
      <c r="R63" s="152" t="str">
        <f aca="false">IF(OR(Q63="",B63=""),"",IF(N63&lt;&gt;"",Q63*(365/(N63-B63)),IF(G63&lt;&gt;"",Q63*(365/(G63-B63)),IF(H63&lt;&gt;"",Q63*(365/H63),""))))</f>
        <v/>
      </c>
      <c r="S63" s="145" t="str">
        <f aca="false">IF(C63="","",IF(N63="","Open",IF(P63&gt;=0,"Won","Lost")))</f>
        <v/>
      </c>
      <c r="T63" s="150"/>
    </row>
    <row r="64" customFormat="false" ht="15" hidden="false" customHeight="true" outlineLevel="0" collapsed="false">
      <c r="A64" s="143" t="str">
        <f aca="false">IF(C64="","",ROW()-29)</f>
        <v/>
      </c>
      <c r="B64" s="144"/>
      <c r="C64" s="145"/>
      <c r="D64" s="143"/>
      <c r="E64" s="146"/>
      <c r="F64" s="148" t="str">
        <f aca="false">IF(OR(D64="",E64=""),"",D64*E64)</f>
        <v/>
      </c>
      <c r="G64" s="144"/>
      <c r="H64" s="143" t="str">
        <f aca="false">IF(OR(B64="",G64=""),"",G64-B64)</f>
        <v/>
      </c>
      <c r="I64" s="143"/>
      <c r="J64" s="146"/>
      <c r="K64" s="147"/>
      <c r="L64" s="148" t="str">
        <f aca="false">IF(OR(C64="",I64="",K64=""),"",K64*100*I64)</f>
        <v/>
      </c>
      <c r="M64" s="145"/>
      <c r="N64" s="144"/>
      <c r="O64" s="147"/>
      <c r="P64" s="148" t="str">
        <f aca="false">IF(OR(C64="",M64=""),"",IF(M64="Assigned",(J64-E64)*D64+L64,IF(M64="Expired",L64,IF(M64="Closed",IF(OR(O64="",I64="",K64=""),"",(K64-O64)*100*I64),""))))</f>
        <v/>
      </c>
      <c r="Q64" s="152" t="str">
        <f aca="false">IF(OR(L64="",F64="",F64=0),"",L64/F64)</f>
        <v/>
      </c>
      <c r="R64" s="152" t="str">
        <f aca="false">IF(OR(Q64="",B64=""),"",IF(N64&lt;&gt;"",Q64*(365/(N64-B64)),IF(G64&lt;&gt;"",Q64*(365/(G64-B64)),IF(H64&lt;&gt;"",Q64*(365/H64),""))))</f>
        <v/>
      </c>
      <c r="S64" s="145" t="str">
        <f aca="false">IF(C64="","",IF(N64="","Open",IF(P64&gt;=0,"Won","Lost")))</f>
        <v/>
      </c>
      <c r="T64" s="150"/>
    </row>
    <row r="65" customFormat="false" ht="15" hidden="false" customHeight="true" outlineLevel="0" collapsed="false">
      <c r="A65" s="143" t="str">
        <f aca="false">IF(C65="","",ROW()-29)</f>
        <v/>
      </c>
      <c r="B65" s="144"/>
      <c r="C65" s="145"/>
      <c r="D65" s="143"/>
      <c r="E65" s="146"/>
      <c r="F65" s="148" t="str">
        <f aca="false">IF(OR(D65="",E65=""),"",D65*E65)</f>
        <v/>
      </c>
      <c r="G65" s="144"/>
      <c r="H65" s="143" t="str">
        <f aca="false">IF(OR(B65="",G65=""),"",G65-B65)</f>
        <v/>
      </c>
      <c r="I65" s="143"/>
      <c r="J65" s="146"/>
      <c r="K65" s="147"/>
      <c r="L65" s="148" t="str">
        <f aca="false">IF(OR(C65="",I65="",K65=""),"",K65*100*I65)</f>
        <v/>
      </c>
      <c r="M65" s="145"/>
      <c r="N65" s="144"/>
      <c r="O65" s="147"/>
      <c r="P65" s="148" t="str">
        <f aca="false">IF(OR(C65="",M65=""),"",IF(M65="Assigned",(J65-E65)*D65+L65,IF(M65="Expired",L65,IF(M65="Closed",IF(OR(O65="",I65="",K65=""),"",(K65-O65)*100*I65),""))))</f>
        <v/>
      </c>
      <c r="Q65" s="152" t="str">
        <f aca="false">IF(OR(L65="",F65="",F65=0),"",L65/F65)</f>
        <v/>
      </c>
      <c r="R65" s="152" t="str">
        <f aca="false">IF(OR(Q65="",B65=""),"",IF(N65&lt;&gt;"",Q65*(365/(N65-B65)),IF(G65&lt;&gt;"",Q65*(365/(G65-B65)),IF(H65&lt;&gt;"",Q65*(365/H65),""))))</f>
        <v/>
      </c>
      <c r="S65" s="145" t="str">
        <f aca="false">IF(C65="","",IF(N65="","Open",IF(P65&gt;=0,"Won","Lost")))</f>
        <v/>
      </c>
      <c r="T65" s="150"/>
    </row>
    <row r="66" customFormat="false" ht="15" hidden="false" customHeight="true" outlineLevel="0" collapsed="false">
      <c r="A66" s="143" t="str">
        <f aca="false">IF(C66="","",ROW()-29)</f>
        <v/>
      </c>
      <c r="B66" s="144"/>
      <c r="C66" s="145"/>
      <c r="D66" s="143"/>
      <c r="E66" s="146"/>
      <c r="F66" s="148" t="str">
        <f aca="false">IF(OR(D66="",E66=""),"",D66*E66)</f>
        <v/>
      </c>
      <c r="G66" s="144"/>
      <c r="H66" s="143" t="str">
        <f aca="false">IF(OR(B66="",G66=""),"",G66-B66)</f>
        <v/>
      </c>
      <c r="I66" s="143"/>
      <c r="J66" s="146"/>
      <c r="K66" s="147"/>
      <c r="L66" s="148" t="str">
        <f aca="false">IF(OR(C66="",I66="",K66=""),"",K66*100*I66)</f>
        <v/>
      </c>
      <c r="M66" s="145"/>
      <c r="N66" s="144"/>
      <c r="O66" s="147"/>
      <c r="P66" s="148" t="str">
        <f aca="false">IF(OR(C66="",M66=""),"",IF(M66="Assigned",(J66-E66)*D66+L66,IF(M66="Expired",L66,IF(M66="Closed",IF(OR(O66="",I66="",K66=""),"",(K66-O66)*100*I66),""))))</f>
        <v/>
      </c>
      <c r="Q66" s="152" t="str">
        <f aca="false">IF(OR(L66="",F66="",F66=0),"",L66/F66)</f>
        <v/>
      </c>
      <c r="R66" s="152" t="str">
        <f aca="false">IF(OR(Q66="",B66=""),"",IF(N66&lt;&gt;"",Q66*(365/(N66-B66)),IF(G66&lt;&gt;"",Q66*(365/(G66-B66)),IF(H66&lt;&gt;"",Q66*(365/H66),""))))</f>
        <v/>
      </c>
      <c r="S66" s="145" t="str">
        <f aca="false">IF(C66="","",IF(N66="","Open",IF(P66&gt;=0,"Won","Lost")))</f>
        <v/>
      </c>
      <c r="T66" s="150"/>
    </row>
    <row r="67" customFormat="false" ht="15" hidden="false" customHeight="true" outlineLevel="0" collapsed="false">
      <c r="A67" s="143" t="str">
        <f aca="false">IF(C67="","",ROW()-29)</f>
        <v/>
      </c>
      <c r="B67" s="144"/>
      <c r="C67" s="145"/>
      <c r="D67" s="143"/>
      <c r="E67" s="146"/>
      <c r="F67" s="148" t="str">
        <f aca="false">IF(OR(D67="",E67=""),"",D67*E67)</f>
        <v/>
      </c>
      <c r="G67" s="144"/>
      <c r="H67" s="143" t="str">
        <f aca="false">IF(OR(B67="",G67=""),"",G67-B67)</f>
        <v/>
      </c>
      <c r="I67" s="143"/>
      <c r="J67" s="146"/>
      <c r="K67" s="147"/>
      <c r="L67" s="148" t="str">
        <f aca="false">IF(OR(C67="",I67="",K67=""),"",K67*100*I67)</f>
        <v/>
      </c>
      <c r="M67" s="145"/>
      <c r="N67" s="144"/>
      <c r="O67" s="147"/>
      <c r="P67" s="148" t="str">
        <f aca="false">IF(OR(C67="",M67=""),"",IF(M67="Assigned",(J67-E67)*D67+L67,IF(M67="Expired",L67,IF(M67="Closed",IF(OR(O67="",I67="",K67=""),"",(K67-O67)*100*I67),""))))</f>
        <v/>
      </c>
      <c r="Q67" s="152" t="str">
        <f aca="false">IF(OR(L67="",F67="",F67=0),"",L67/F67)</f>
        <v/>
      </c>
      <c r="R67" s="152" t="str">
        <f aca="false">IF(OR(Q67="",B67=""),"",IF(N67&lt;&gt;"",Q67*(365/(N67-B67)),IF(G67&lt;&gt;"",Q67*(365/(G67-B67)),IF(H67&lt;&gt;"",Q67*(365/H67),""))))</f>
        <v/>
      </c>
      <c r="S67" s="145" t="str">
        <f aca="false">IF(C67="","",IF(N67="","Open",IF(P67&gt;=0,"Won","Lost")))</f>
        <v/>
      </c>
      <c r="T67" s="150"/>
    </row>
    <row r="68" customFormat="false" ht="15" hidden="false" customHeight="true" outlineLevel="0" collapsed="false">
      <c r="A68" s="143" t="str">
        <f aca="false">IF(C68="","",ROW()-29)</f>
        <v/>
      </c>
      <c r="B68" s="144"/>
      <c r="C68" s="145"/>
      <c r="D68" s="143"/>
      <c r="E68" s="146"/>
      <c r="F68" s="148" t="str">
        <f aca="false">IF(OR(D68="",E68=""),"",D68*E68)</f>
        <v/>
      </c>
      <c r="G68" s="144"/>
      <c r="H68" s="143" t="str">
        <f aca="false">IF(OR(B68="",G68=""),"",G68-B68)</f>
        <v/>
      </c>
      <c r="I68" s="143"/>
      <c r="J68" s="146"/>
      <c r="K68" s="147"/>
      <c r="L68" s="148" t="str">
        <f aca="false">IF(OR(C68="",I68="",K68=""),"",K68*100*I68)</f>
        <v/>
      </c>
      <c r="M68" s="145"/>
      <c r="N68" s="144"/>
      <c r="O68" s="147"/>
      <c r="P68" s="148" t="str">
        <f aca="false">IF(OR(C68="",M68=""),"",IF(M68="Assigned",(J68-E68)*D68+L68,IF(M68="Expired",L68,IF(M68="Closed",IF(OR(O68="",I68="",K68=""),"",(K68-O68)*100*I68),""))))</f>
        <v/>
      </c>
      <c r="Q68" s="152" t="str">
        <f aca="false">IF(OR(L68="",F68="",F68=0),"",L68/F68)</f>
        <v/>
      </c>
      <c r="R68" s="152" t="str">
        <f aca="false">IF(OR(Q68="",B68=""),"",IF(N68&lt;&gt;"",Q68*(365/(N68-B68)),IF(G68&lt;&gt;"",Q68*(365/(G68-B68)),IF(H68&lt;&gt;"",Q68*(365/H68),""))))</f>
        <v/>
      </c>
      <c r="S68" s="145" t="str">
        <f aca="false">IF(C68="","",IF(N68="","Open",IF(P68&gt;=0,"Won","Lost")))</f>
        <v/>
      </c>
      <c r="T68" s="150"/>
    </row>
    <row r="69" customFormat="false" ht="15" hidden="false" customHeight="true" outlineLevel="0" collapsed="false">
      <c r="A69" s="143" t="str">
        <f aca="false">IF(C69="","",ROW()-29)</f>
        <v/>
      </c>
      <c r="B69" s="144"/>
      <c r="C69" s="145"/>
      <c r="D69" s="143"/>
      <c r="E69" s="146"/>
      <c r="F69" s="148" t="str">
        <f aca="false">IF(OR(D69="",E69=""),"",D69*E69)</f>
        <v/>
      </c>
      <c r="G69" s="144"/>
      <c r="H69" s="143" t="str">
        <f aca="false">IF(OR(B69="",G69=""),"",G69-B69)</f>
        <v/>
      </c>
      <c r="I69" s="143"/>
      <c r="J69" s="146"/>
      <c r="K69" s="147"/>
      <c r="L69" s="148" t="str">
        <f aca="false">IF(OR(C69="",I69="",K69=""),"",K69*100*I69)</f>
        <v/>
      </c>
      <c r="M69" s="145"/>
      <c r="N69" s="144"/>
      <c r="O69" s="147"/>
      <c r="P69" s="148" t="str">
        <f aca="false">IF(OR(C69="",M69=""),"",IF(M69="Assigned",(J69-E69)*D69+L69,IF(M69="Expired",L69,IF(M69="Closed",IF(OR(O69="",I69="",K69=""),"",(K69-O69)*100*I69),""))))</f>
        <v/>
      </c>
      <c r="Q69" s="152" t="str">
        <f aca="false">IF(OR(L69="",F69="",F69=0),"",L69/F69)</f>
        <v/>
      </c>
      <c r="R69" s="152" t="str">
        <f aca="false">IF(OR(Q69="",B69=""),"",IF(N69&lt;&gt;"",Q69*(365/(N69-B69)),IF(G69&lt;&gt;"",Q69*(365/(G69-B69)),IF(H69&lt;&gt;"",Q69*(365/H69),""))))</f>
        <v/>
      </c>
      <c r="S69" s="145" t="str">
        <f aca="false">IF(C69="","",IF(N69="","Open",IF(P69&gt;=0,"Won","Lost")))</f>
        <v/>
      </c>
      <c r="T69" s="150"/>
    </row>
    <row r="70" customFormat="false" ht="15" hidden="false" customHeight="true" outlineLevel="0" collapsed="false">
      <c r="A70" s="143" t="str">
        <f aca="false">IF(C70="","",ROW()-29)</f>
        <v/>
      </c>
      <c r="B70" s="144"/>
      <c r="C70" s="145"/>
      <c r="D70" s="143"/>
      <c r="E70" s="146"/>
      <c r="F70" s="148" t="str">
        <f aca="false">IF(OR(D70="",E70=""),"",D70*E70)</f>
        <v/>
      </c>
      <c r="G70" s="144"/>
      <c r="H70" s="143" t="str">
        <f aca="false">IF(OR(B70="",G70=""),"",G70-B70)</f>
        <v/>
      </c>
      <c r="I70" s="143"/>
      <c r="J70" s="146"/>
      <c r="K70" s="147"/>
      <c r="L70" s="148" t="str">
        <f aca="false">IF(OR(C70="",I70="",K70=""),"",K70*100*I70)</f>
        <v/>
      </c>
      <c r="M70" s="145"/>
      <c r="N70" s="144"/>
      <c r="O70" s="147"/>
      <c r="P70" s="148" t="str">
        <f aca="false">IF(OR(C70="",M70=""),"",IF(M70="Assigned",(J70-E70)*D70+L70,IF(M70="Expired",L70,IF(M70="Closed",IF(OR(O70="",I70="",K70=""),"",(K70-O70)*100*I70),""))))</f>
        <v/>
      </c>
      <c r="Q70" s="152" t="str">
        <f aca="false">IF(OR(L70="",F70="",F70=0),"",L70/F70)</f>
        <v/>
      </c>
      <c r="R70" s="152" t="str">
        <f aca="false">IF(OR(Q70="",B70=""),"",IF(N70&lt;&gt;"",Q70*(365/(N70-B70)),IF(G70&lt;&gt;"",Q70*(365/(G70-B70)),IF(H70&lt;&gt;"",Q70*(365/H70),""))))</f>
        <v/>
      </c>
      <c r="S70" s="145" t="str">
        <f aca="false">IF(C70="","",IF(N70="","Open",IF(P70&gt;=0,"Won","Lost")))</f>
        <v/>
      </c>
      <c r="T70" s="150"/>
    </row>
    <row r="71" customFormat="false" ht="15" hidden="false" customHeight="true" outlineLevel="0" collapsed="false">
      <c r="A71" s="143" t="str">
        <f aca="false">IF(C71="","",ROW()-29)</f>
        <v/>
      </c>
      <c r="B71" s="144"/>
      <c r="C71" s="145"/>
      <c r="D71" s="143"/>
      <c r="E71" s="146"/>
      <c r="F71" s="148" t="str">
        <f aca="false">IF(OR(D71="",E71=""),"",D71*E71)</f>
        <v/>
      </c>
      <c r="G71" s="144"/>
      <c r="H71" s="143" t="str">
        <f aca="false">IF(OR(B71="",G71=""),"",G71-B71)</f>
        <v/>
      </c>
      <c r="I71" s="143"/>
      <c r="J71" s="146"/>
      <c r="K71" s="147"/>
      <c r="L71" s="148" t="str">
        <f aca="false">IF(OR(C71="",I71="",K71=""),"",K71*100*I71)</f>
        <v/>
      </c>
      <c r="M71" s="145"/>
      <c r="N71" s="144"/>
      <c r="O71" s="147"/>
      <c r="P71" s="148" t="str">
        <f aca="false">IF(OR(C71="",M71=""),"",IF(M71="Assigned",(J71-E71)*D71+L71,IF(M71="Expired",L71,IF(M71="Closed",IF(OR(O71="",I71="",K71=""),"",(K71-O71)*100*I71),""))))</f>
        <v/>
      </c>
      <c r="Q71" s="152" t="str">
        <f aca="false">IF(OR(L71="",F71="",F71=0),"",L71/F71)</f>
        <v/>
      </c>
      <c r="R71" s="152" t="str">
        <f aca="false">IF(OR(Q71="",B71=""),"",IF(N71&lt;&gt;"",Q71*(365/(N71-B71)),IF(G71&lt;&gt;"",Q71*(365/(G71-B71)),IF(H71&lt;&gt;"",Q71*(365/H71),""))))</f>
        <v/>
      </c>
      <c r="S71" s="145" t="str">
        <f aca="false">IF(C71="","",IF(N71="","Open",IF(P71&gt;=0,"Won","Lost")))</f>
        <v/>
      </c>
      <c r="T71" s="150"/>
    </row>
    <row r="72" customFormat="false" ht="15" hidden="false" customHeight="true" outlineLevel="0" collapsed="false">
      <c r="A72" s="143" t="str">
        <f aca="false">IF(C72="","",ROW()-29)</f>
        <v/>
      </c>
      <c r="B72" s="144"/>
      <c r="C72" s="145"/>
      <c r="D72" s="143"/>
      <c r="E72" s="146"/>
      <c r="F72" s="148" t="str">
        <f aca="false">IF(OR(D72="",E72=""),"",D72*E72)</f>
        <v/>
      </c>
      <c r="G72" s="144"/>
      <c r="H72" s="143" t="str">
        <f aca="false">IF(OR(B72="",G72=""),"",G72-B72)</f>
        <v/>
      </c>
      <c r="I72" s="143"/>
      <c r="J72" s="146"/>
      <c r="K72" s="147"/>
      <c r="L72" s="148" t="str">
        <f aca="false">IF(OR(C72="",I72="",K72=""),"",K72*100*I72)</f>
        <v/>
      </c>
      <c r="M72" s="145"/>
      <c r="N72" s="144"/>
      <c r="O72" s="147"/>
      <c r="P72" s="148" t="str">
        <f aca="false">IF(OR(C72="",M72=""),"",IF(M72="Assigned",(J72-E72)*D72+L72,IF(M72="Expired",L72,IF(M72="Closed",IF(OR(O72="",I72="",K72=""),"",(K72-O72)*100*I72),""))))</f>
        <v/>
      </c>
      <c r="Q72" s="152" t="str">
        <f aca="false">IF(OR(L72="",F72="",F72=0),"",L72/F72)</f>
        <v/>
      </c>
      <c r="R72" s="152" t="str">
        <f aca="false">IF(OR(Q72="",B72=""),"",IF(N72&lt;&gt;"",Q72*(365/(N72-B72)),IF(G72&lt;&gt;"",Q72*(365/(G72-B72)),IF(H72&lt;&gt;"",Q72*(365/H72),""))))</f>
        <v/>
      </c>
      <c r="S72" s="145" t="str">
        <f aca="false">IF(C72="","",IF(N72="","Open",IF(P72&gt;=0,"Won","Lost")))</f>
        <v/>
      </c>
      <c r="T72" s="150"/>
    </row>
    <row r="73" customFormat="false" ht="15" hidden="false" customHeight="true" outlineLevel="0" collapsed="false">
      <c r="A73" s="143" t="str">
        <f aca="false">IF(C73="","",ROW()-29)</f>
        <v/>
      </c>
      <c r="B73" s="144"/>
      <c r="C73" s="145"/>
      <c r="D73" s="143"/>
      <c r="E73" s="146"/>
      <c r="F73" s="148" t="str">
        <f aca="false">IF(OR(D73="",E73=""),"",D73*E73)</f>
        <v/>
      </c>
      <c r="G73" s="144"/>
      <c r="H73" s="143" t="str">
        <f aca="false">IF(OR(B73="",G73=""),"",G73-B73)</f>
        <v/>
      </c>
      <c r="I73" s="143"/>
      <c r="J73" s="146"/>
      <c r="K73" s="147"/>
      <c r="L73" s="148" t="str">
        <f aca="false">IF(OR(C73="",I73="",K73=""),"",K73*100*I73)</f>
        <v/>
      </c>
      <c r="M73" s="145"/>
      <c r="N73" s="144"/>
      <c r="O73" s="147"/>
      <c r="P73" s="148" t="str">
        <f aca="false">IF(OR(C73="",M73=""),"",IF(M73="Assigned",(J73-E73)*D73+L73,IF(M73="Expired",L73,IF(M73="Closed",IF(OR(O73="",I73="",K73=""),"",(K73-O73)*100*I73),""))))</f>
        <v/>
      </c>
      <c r="Q73" s="152" t="str">
        <f aca="false">IF(OR(L73="",F73="",F73=0),"",L73/F73)</f>
        <v/>
      </c>
      <c r="R73" s="152" t="str">
        <f aca="false">IF(OR(Q73="",B73=""),"",IF(N73&lt;&gt;"",Q73*(365/(N73-B73)),IF(G73&lt;&gt;"",Q73*(365/(G73-B73)),IF(H73&lt;&gt;"",Q73*(365/H73),""))))</f>
        <v/>
      </c>
      <c r="S73" s="145" t="str">
        <f aca="false">IF(C73="","",IF(N73="","Open",IF(P73&gt;=0,"Won","Lost")))</f>
        <v/>
      </c>
      <c r="T73" s="150"/>
    </row>
    <row r="74" customFormat="false" ht="15" hidden="false" customHeight="true" outlineLevel="0" collapsed="false">
      <c r="A74" s="143" t="str">
        <f aca="false">IF(C74="","",ROW()-29)</f>
        <v/>
      </c>
      <c r="B74" s="144"/>
      <c r="C74" s="145"/>
      <c r="D74" s="143"/>
      <c r="E74" s="146"/>
      <c r="F74" s="148" t="str">
        <f aca="false">IF(OR(D74="",E74=""),"",D74*E74)</f>
        <v/>
      </c>
      <c r="G74" s="144"/>
      <c r="H74" s="143" t="str">
        <f aca="false">IF(OR(B74="",G74=""),"",G74-B74)</f>
        <v/>
      </c>
      <c r="I74" s="143"/>
      <c r="J74" s="146"/>
      <c r="K74" s="147"/>
      <c r="L74" s="148" t="str">
        <f aca="false">IF(OR(C74="",I74="",K74=""),"",K74*100*I74)</f>
        <v/>
      </c>
      <c r="M74" s="145"/>
      <c r="N74" s="144"/>
      <c r="O74" s="147"/>
      <c r="P74" s="148" t="str">
        <f aca="false">IF(OR(C74="",M74=""),"",IF(M74="Assigned",(J74-E74)*D74+L74,IF(M74="Expired",L74,IF(M74="Closed",IF(OR(O74="",I74="",K74=""),"",(K74-O74)*100*I74),""))))</f>
        <v/>
      </c>
      <c r="Q74" s="152" t="str">
        <f aca="false">IF(OR(L74="",F74="",F74=0),"",L74/F74)</f>
        <v/>
      </c>
      <c r="R74" s="152" t="str">
        <f aca="false">IF(OR(Q74="",B74=""),"",IF(N74&lt;&gt;"",Q74*(365/(N74-B74)),IF(G74&lt;&gt;"",Q74*(365/(G74-B74)),IF(H74&lt;&gt;"",Q74*(365/H74),""))))</f>
        <v/>
      </c>
      <c r="S74" s="145" t="str">
        <f aca="false">IF(C74="","",IF(N74="","Open",IF(P74&gt;=0,"Won","Lost")))</f>
        <v/>
      </c>
      <c r="T74" s="150"/>
    </row>
    <row r="75" customFormat="false" ht="15" hidden="false" customHeight="true" outlineLevel="0" collapsed="false">
      <c r="A75" s="143" t="str">
        <f aca="false">IF(C75="","",ROW()-29)</f>
        <v/>
      </c>
      <c r="B75" s="144"/>
      <c r="C75" s="145"/>
      <c r="D75" s="143"/>
      <c r="E75" s="146"/>
      <c r="F75" s="148" t="str">
        <f aca="false">IF(OR(D75="",E75=""),"",D75*E75)</f>
        <v/>
      </c>
      <c r="G75" s="144"/>
      <c r="H75" s="143" t="str">
        <f aca="false">IF(OR(B75="",G75=""),"",G75-B75)</f>
        <v/>
      </c>
      <c r="I75" s="143"/>
      <c r="J75" s="146"/>
      <c r="K75" s="147"/>
      <c r="L75" s="148" t="str">
        <f aca="false">IF(OR(C75="",I75="",K75=""),"",K75*100*I75)</f>
        <v/>
      </c>
      <c r="M75" s="145"/>
      <c r="N75" s="144"/>
      <c r="O75" s="147"/>
      <c r="P75" s="148" t="str">
        <f aca="false">IF(OR(C75="",M75=""),"",IF(M75="Assigned",(J75-E75)*D75+L75,IF(M75="Expired",L75,IF(M75="Closed",IF(OR(O75="",I75="",K75=""),"",(K75-O75)*100*I75),""))))</f>
        <v/>
      </c>
      <c r="Q75" s="152" t="str">
        <f aca="false">IF(OR(L75="",F75="",F75=0),"",L75/F75)</f>
        <v/>
      </c>
      <c r="R75" s="152" t="str">
        <f aca="false">IF(OR(Q75="",B75=""),"",IF(N75&lt;&gt;"",Q75*(365/(N75-B75)),IF(G75&lt;&gt;"",Q75*(365/(G75-B75)),IF(H75&lt;&gt;"",Q75*(365/H75),""))))</f>
        <v/>
      </c>
      <c r="S75" s="145" t="str">
        <f aca="false">IF(C75="","",IF(N75="","Open",IF(P75&gt;=0,"Won","Lost")))</f>
        <v/>
      </c>
      <c r="T75" s="150"/>
    </row>
    <row r="76" customFormat="false" ht="15" hidden="false" customHeight="true" outlineLevel="0" collapsed="false">
      <c r="A76" s="143" t="str">
        <f aca="false">IF(C76="","",ROW()-29)</f>
        <v/>
      </c>
      <c r="B76" s="144"/>
      <c r="C76" s="145"/>
      <c r="D76" s="143"/>
      <c r="E76" s="146"/>
      <c r="F76" s="148" t="str">
        <f aca="false">IF(OR(D76="",E76=""),"",D76*E76)</f>
        <v/>
      </c>
      <c r="G76" s="144"/>
      <c r="H76" s="143" t="str">
        <f aca="false">IF(OR(B76="",G76=""),"",G76-B76)</f>
        <v/>
      </c>
      <c r="I76" s="143"/>
      <c r="J76" s="146"/>
      <c r="K76" s="147"/>
      <c r="L76" s="148" t="str">
        <f aca="false">IF(OR(C76="",I76="",K76=""),"",K76*100*I76)</f>
        <v/>
      </c>
      <c r="M76" s="145"/>
      <c r="N76" s="144"/>
      <c r="O76" s="147"/>
      <c r="P76" s="148" t="str">
        <f aca="false">IF(OR(C76="",M76=""),"",IF(M76="Assigned",(J76-E76)*D76+L76,IF(M76="Expired",L76,IF(M76="Closed",IF(OR(O76="",I76="",K76=""),"",(K76-O76)*100*I76),""))))</f>
        <v/>
      </c>
      <c r="Q76" s="152" t="str">
        <f aca="false">IF(OR(L76="",F76="",F76=0),"",L76/F76)</f>
        <v/>
      </c>
      <c r="R76" s="152" t="str">
        <f aca="false">IF(OR(Q76="",B76=""),"",IF(N76&lt;&gt;"",Q76*(365/(N76-B76)),IF(G76&lt;&gt;"",Q76*(365/(G76-B76)),IF(H76&lt;&gt;"",Q76*(365/H76),""))))</f>
        <v/>
      </c>
      <c r="S76" s="145" t="str">
        <f aca="false">IF(C76="","",IF(N76="","Open",IF(P76&gt;=0,"Won","Lost")))</f>
        <v/>
      </c>
      <c r="T76" s="150"/>
    </row>
    <row r="77" customFormat="false" ht="15" hidden="false" customHeight="true" outlineLevel="0" collapsed="false">
      <c r="A77" s="143" t="str">
        <f aca="false">IF(C77="","",ROW()-29)</f>
        <v/>
      </c>
      <c r="B77" s="144"/>
      <c r="C77" s="145"/>
      <c r="D77" s="143"/>
      <c r="E77" s="146"/>
      <c r="F77" s="148" t="str">
        <f aca="false">IF(OR(D77="",E77=""),"",D77*E77)</f>
        <v/>
      </c>
      <c r="G77" s="144"/>
      <c r="H77" s="143" t="str">
        <f aca="false">IF(OR(B77="",G77=""),"",G77-B77)</f>
        <v/>
      </c>
      <c r="I77" s="143"/>
      <c r="J77" s="146"/>
      <c r="K77" s="147"/>
      <c r="L77" s="148" t="str">
        <f aca="false">IF(OR(C77="",I77="",K77=""),"",K77*100*I77)</f>
        <v/>
      </c>
      <c r="M77" s="145"/>
      <c r="N77" s="144"/>
      <c r="O77" s="147"/>
      <c r="P77" s="148" t="str">
        <f aca="false">IF(OR(C77="",M77=""),"",IF(M77="Assigned",(J77-E77)*D77+L77,IF(M77="Expired",L77,IF(M77="Closed",IF(OR(O77="",I77="",K77=""),"",(K77-O77)*100*I77),""))))</f>
        <v/>
      </c>
      <c r="Q77" s="152" t="str">
        <f aca="false">IF(OR(L77="",F77="",F77=0),"",L77/F77)</f>
        <v/>
      </c>
      <c r="R77" s="152" t="str">
        <f aca="false">IF(OR(Q77="",B77=""),"",IF(N77&lt;&gt;"",Q77*(365/(N77-B77)),IF(G77&lt;&gt;"",Q77*(365/(G77-B77)),IF(H77&lt;&gt;"",Q77*(365/H77),""))))</f>
        <v/>
      </c>
      <c r="S77" s="145" t="str">
        <f aca="false">IF(C77="","",IF(N77="","Open",IF(P77&gt;=0,"Won","Lost")))</f>
        <v/>
      </c>
      <c r="T77" s="150"/>
    </row>
    <row r="78" customFormat="false" ht="15" hidden="false" customHeight="true" outlineLevel="0" collapsed="false">
      <c r="A78" s="143" t="str">
        <f aca="false">IF(C78="","",ROW()-29)</f>
        <v/>
      </c>
      <c r="B78" s="144"/>
      <c r="C78" s="145"/>
      <c r="D78" s="143"/>
      <c r="E78" s="146"/>
      <c r="F78" s="148" t="str">
        <f aca="false">IF(OR(D78="",E78=""),"",D78*E78)</f>
        <v/>
      </c>
      <c r="G78" s="144"/>
      <c r="H78" s="143" t="str">
        <f aca="false">IF(OR(B78="",G78=""),"",G78-B78)</f>
        <v/>
      </c>
      <c r="I78" s="143"/>
      <c r="J78" s="146"/>
      <c r="K78" s="147"/>
      <c r="L78" s="148" t="str">
        <f aca="false">IF(OR(C78="",I78="",K78=""),"",K78*100*I78)</f>
        <v/>
      </c>
      <c r="M78" s="145"/>
      <c r="N78" s="144"/>
      <c r="O78" s="147"/>
      <c r="P78" s="148" t="str">
        <f aca="false">IF(OR(C78="",M78=""),"",IF(M78="Assigned",(J78-E78)*D78+L78,IF(M78="Expired",L78,IF(M78="Closed",IF(OR(O78="",I78="",K78=""),"",(K78-O78)*100*I78),""))))</f>
        <v/>
      </c>
      <c r="Q78" s="152" t="str">
        <f aca="false">IF(OR(L78="",F78="",F78=0),"",L78/F78)</f>
        <v/>
      </c>
      <c r="R78" s="152" t="str">
        <f aca="false">IF(OR(Q78="",B78=""),"",IF(N78&lt;&gt;"",Q78*(365/(N78-B78)),IF(G78&lt;&gt;"",Q78*(365/(G78-B78)),IF(H78&lt;&gt;"",Q78*(365/H78),""))))</f>
        <v/>
      </c>
      <c r="S78" s="145" t="str">
        <f aca="false">IF(C78="","",IF(N78="","Open",IF(P78&gt;=0,"Won","Lost")))</f>
        <v/>
      </c>
      <c r="T78" s="150"/>
    </row>
    <row r="79" customFormat="false" ht="15" hidden="false" customHeight="true" outlineLevel="0" collapsed="false">
      <c r="A79" s="143" t="str">
        <f aca="false">IF(C79="","",ROW()-29)</f>
        <v/>
      </c>
      <c r="B79" s="144"/>
      <c r="C79" s="145"/>
      <c r="D79" s="143"/>
      <c r="E79" s="146"/>
      <c r="F79" s="148" t="str">
        <f aca="false">IF(OR(D79="",E79=""),"",D79*E79)</f>
        <v/>
      </c>
      <c r="G79" s="144"/>
      <c r="H79" s="143" t="str">
        <f aca="false">IF(OR(B79="",G79=""),"",G79-B79)</f>
        <v/>
      </c>
      <c r="I79" s="143"/>
      <c r="J79" s="146"/>
      <c r="K79" s="147"/>
      <c r="L79" s="148" t="str">
        <f aca="false">IF(OR(C79="",I79="",K79=""),"",K79*100*I79)</f>
        <v/>
      </c>
      <c r="M79" s="145"/>
      <c r="N79" s="144"/>
      <c r="O79" s="147"/>
      <c r="P79" s="148" t="str">
        <f aca="false">IF(OR(C79="",M79=""),"",IF(M79="Assigned",(J79-E79)*D79+L79,IF(M79="Expired",L79,IF(M79="Closed",IF(OR(O79="",I79="",K79=""),"",(K79-O79)*100*I79),""))))</f>
        <v/>
      </c>
      <c r="Q79" s="152" t="str">
        <f aca="false">IF(OR(L79="",F79="",F79=0),"",L79/F79)</f>
        <v/>
      </c>
      <c r="R79" s="152" t="str">
        <f aca="false">IF(OR(Q79="",B79=""),"",IF(N79&lt;&gt;"",Q79*(365/(N79-B79)),IF(G79&lt;&gt;"",Q79*(365/(G79-B79)),IF(H79&lt;&gt;"",Q79*(365/H79),""))))</f>
        <v/>
      </c>
      <c r="S79" s="145" t="str">
        <f aca="false">IF(C79="","",IF(N79="","Open",IF(P79&gt;=0,"Won","Lost")))</f>
        <v/>
      </c>
      <c r="T79" s="150"/>
    </row>
    <row r="80" customFormat="false" ht="15" hidden="false" customHeight="true" outlineLevel="0" collapsed="false">
      <c r="A80" s="143" t="str">
        <f aca="false">IF(C80="","",ROW()-29)</f>
        <v/>
      </c>
      <c r="B80" s="144"/>
      <c r="C80" s="145"/>
      <c r="D80" s="143"/>
      <c r="E80" s="146"/>
      <c r="F80" s="148" t="str">
        <f aca="false">IF(OR(D80="",E80=""),"",D80*E80)</f>
        <v/>
      </c>
      <c r="G80" s="144"/>
      <c r="H80" s="143" t="str">
        <f aca="false">IF(OR(B80="",G80=""),"",G80-B80)</f>
        <v/>
      </c>
      <c r="I80" s="143"/>
      <c r="J80" s="146"/>
      <c r="K80" s="147"/>
      <c r="L80" s="148" t="str">
        <f aca="false">IF(OR(C80="",I80="",K80=""),"",K80*100*I80)</f>
        <v/>
      </c>
      <c r="M80" s="145"/>
      <c r="N80" s="144"/>
      <c r="O80" s="147"/>
      <c r="P80" s="148" t="str">
        <f aca="false">IF(OR(C80="",M80=""),"",IF(M80="Assigned",(J80-E80)*D80+L80,IF(M80="Expired",L80,IF(M80="Closed",IF(OR(O80="",I80="",K80=""),"",(K80-O80)*100*I80),""))))</f>
        <v/>
      </c>
      <c r="Q80" s="152" t="str">
        <f aca="false">IF(OR(L80="",F80="",F80=0),"",L80/F80)</f>
        <v/>
      </c>
      <c r="R80" s="152" t="str">
        <f aca="false">IF(OR(Q80="",B80=""),"",IF(N80&lt;&gt;"",Q80*(365/(N80-B80)),IF(G80&lt;&gt;"",Q80*(365/(G80-B80)),IF(H80&lt;&gt;"",Q80*(365/H80),""))))</f>
        <v/>
      </c>
      <c r="S80" s="145" t="str">
        <f aca="false">IF(C80="","",IF(N80="","Open",IF(P80&gt;=0,"Won","Lost")))</f>
        <v/>
      </c>
      <c r="T80" s="150"/>
    </row>
    <row r="81" customFormat="false" ht="15" hidden="false" customHeight="true" outlineLevel="0" collapsed="false">
      <c r="A81" s="143" t="str">
        <f aca="false">IF(C81="","",ROW()-29)</f>
        <v/>
      </c>
      <c r="B81" s="144"/>
      <c r="C81" s="145"/>
      <c r="D81" s="143"/>
      <c r="E81" s="146"/>
      <c r="F81" s="148" t="str">
        <f aca="false">IF(OR(D81="",E81=""),"",D81*E81)</f>
        <v/>
      </c>
      <c r="G81" s="144"/>
      <c r="H81" s="143" t="str">
        <f aca="false">IF(OR(B81="",G81=""),"",G81-B81)</f>
        <v/>
      </c>
      <c r="I81" s="143"/>
      <c r="J81" s="146"/>
      <c r="K81" s="147"/>
      <c r="L81" s="148" t="str">
        <f aca="false">IF(OR(C81="",I81="",K81=""),"",K81*100*I81)</f>
        <v/>
      </c>
      <c r="M81" s="145"/>
      <c r="N81" s="144"/>
      <c r="O81" s="147"/>
      <c r="P81" s="148" t="str">
        <f aca="false">IF(OR(C81="",M81=""),"",IF(M81="Assigned",(J81-E81)*D81+L81,IF(M81="Expired",L81,IF(M81="Closed",IF(OR(O81="",I81="",K81=""),"",(K81-O81)*100*I81),""))))</f>
        <v/>
      </c>
      <c r="Q81" s="152" t="str">
        <f aca="false">IF(OR(L81="",F81="",F81=0),"",L81/F81)</f>
        <v/>
      </c>
      <c r="R81" s="152" t="str">
        <f aca="false">IF(OR(Q81="",B81=""),"",IF(N81&lt;&gt;"",Q81*(365/(N81-B81)),IF(G81&lt;&gt;"",Q81*(365/(G81-B81)),IF(H81&lt;&gt;"",Q81*(365/H81),""))))</f>
        <v/>
      </c>
      <c r="S81" s="145" t="str">
        <f aca="false">IF(C81="","",IF(N81="","Open",IF(P81&gt;=0,"Won","Lost")))</f>
        <v/>
      </c>
      <c r="T81" s="150"/>
    </row>
    <row r="82" customFormat="false" ht="15" hidden="false" customHeight="true" outlineLevel="0" collapsed="false">
      <c r="A82" s="143" t="str">
        <f aca="false">IF(C82="","",ROW()-29)</f>
        <v/>
      </c>
      <c r="B82" s="144"/>
      <c r="C82" s="145"/>
      <c r="D82" s="143"/>
      <c r="E82" s="146"/>
      <c r="F82" s="148" t="str">
        <f aca="false">IF(OR(D82="",E82=""),"",D82*E82)</f>
        <v/>
      </c>
      <c r="G82" s="144"/>
      <c r="H82" s="143" t="str">
        <f aca="false">IF(OR(B82="",G82=""),"",G82-B82)</f>
        <v/>
      </c>
      <c r="I82" s="143"/>
      <c r="J82" s="146"/>
      <c r="K82" s="147"/>
      <c r="L82" s="148" t="str">
        <f aca="false">IF(OR(C82="",I82="",K82=""),"",K82*100*I82)</f>
        <v/>
      </c>
      <c r="M82" s="145"/>
      <c r="N82" s="144"/>
      <c r="O82" s="147"/>
      <c r="P82" s="148" t="str">
        <f aca="false">IF(OR(C82="",M82=""),"",IF(M82="Assigned",(J82-E82)*D82+L82,IF(M82="Expired",L82,IF(M82="Closed",IF(OR(O82="",I82="",K82=""),"",(K82-O82)*100*I82),""))))</f>
        <v/>
      </c>
      <c r="Q82" s="152" t="str">
        <f aca="false">IF(OR(L82="",F82="",F82=0),"",L82/F82)</f>
        <v/>
      </c>
      <c r="R82" s="152" t="str">
        <f aca="false">IF(OR(Q82="",B82=""),"",IF(N82&lt;&gt;"",Q82*(365/(N82-B82)),IF(G82&lt;&gt;"",Q82*(365/(G82-B82)),IF(H82&lt;&gt;"",Q82*(365/H82),""))))</f>
        <v/>
      </c>
      <c r="S82" s="145" t="str">
        <f aca="false">IF(C82="","",IF(N82="","Open",IF(P82&gt;=0,"Won","Lost")))</f>
        <v/>
      </c>
      <c r="T82" s="150"/>
    </row>
    <row r="83" customFormat="false" ht="15" hidden="false" customHeight="true" outlineLevel="0" collapsed="false">
      <c r="A83" s="143" t="str">
        <f aca="false">IF(C83="","",ROW()-29)</f>
        <v/>
      </c>
      <c r="B83" s="144"/>
      <c r="C83" s="145"/>
      <c r="D83" s="143"/>
      <c r="E83" s="146"/>
      <c r="F83" s="148" t="str">
        <f aca="false">IF(OR(D83="",E83=""),"",D83*E83)</f>
        <v/>
      </c>
      <c r="G83" s="144"/>
      <c r="H83" s="143" t="str">
        <f aca="false">IF(OR(B83="",G83=""),"",G83-B83)</f>
        <v/>
      </c>
      <c r="I83" s="143"/>
      <c r="J83" s="146"/>
      <c r="K83" s="147"/>
      <c r="L83" s="148" t="str">
        <f aca="false">IF(OR(C83="",I83="",K83=""),"",K83*100*I83)</f>
        <v/>
      </c>
      <c r="M83" s="145"/>
      <c r="N83" s="144"/>
      <c r="O83" s="147"/>
      <c r="P83" s="148" t="str">
        <f aca="false">IF(OR(C83="",M83=""),"",IF(M83="Assigned",(J83-E83)*D83+L83,IF(M83="Expired",L83,IF(M83="Closed",IF(OR(O83="",I83="",K83=""),"",(K83-O83)*100*I83),""))))</f>
        <v/>
      </c>
      <c r="Q83" s="152" t="str">
        <f aca="false">IF(OR(L83="",F83="",F83=0),"",L83/F83)</f>
        <v/>
      </c>
      <c r="R83" s="152" t="str">
        <f aca="false">IF(OR(Q83="",B83=""),"",IF(N83&lt;&gt;"",Q83*(365/(N83-B83)),IF(G83&lt;&gt;"",Q83*(365/(G83-B83)),IF(H83&lt;&gt;"",Q83*(365/H83),""))))</f>
        <v/>
      </c>
      <c r="S83" s="145" t="str">
        <f aca="false">IF(C83="","",IF(N83="","Open",IF(P83&gt;=0,"Won","Lost")))</f>
        <v/>
      </c>
      <c r="T83" s="150"/>
    </row>
    <row r="84" customFormat="false" ht="15" hidden="false" customHeight="true" outlineLevel="0" collapsed="false">
      <c r="A84" s="143" t="str">
        <f aca="false">IF(C84="","",ROW()-29)</f>
        <v/>
      </c>
      <c r="B84" s="144"/>
      <c r="C84" s="145"/>
      <c r="D84" s="143"/>
      <c r="E84" s="146"/>
      <c r="F84" s="148" t="str">
        <f aca="false">IF(OR(D84="",E84=""),"",D84*E84)</f>
        <v/>
      </c>
      <c r="G84" s="144"/>
      <c r="H84" s="143" t="str">
        <f aca="false">IF(OR(B84="",G84=""),"",G84-B84)</f>
        <v/>
      </c>
      <c r="I84" s="143"/>
      <c r="J84" s="146"/>
      <c r="K84" s="147"/>
      <c r="L84" s="148" t="str">
        <f aca="false">IF(OR(C84="",I84="",K84=""),"",K84*100*I84)</f>
        <v/>
      </c>
      <c r="M84" s="145"/>
      <c r="N84" s="144"/>
      <c r="O84" s="147"/>
      <c r="P84" s="148" t="str">
        <f aca="false">IF(OR(C84="",M84=""),"",IF(M84="Assigned",(J84-E84)*D84+L84,IF(M84="Expired",L84,IF(M84="Closed",IF(OR(O84="",I84="",K84=""),"",(K84-O84)*100*I84),""))))</f>
        <v/>
      </c>
      <c r="Q84" s="152" t="str">
        <f aca="false">IF(OR(L84="",F84="",F84=0),"",L84/F84)</f>
        <v/>
      </c>
      <c r="R84" s="152" t="str">
        <f aca="false">IF(OR(Q84="",B84=""),"",IF(N84&lt;&gt;"",Q84*(365/(N84-B84)),IF(G84&lt;&gt;"",Q84*(365/(G84-B84)),IF(H84&lt;&gt;"",Q84*(365/H84),""))))</f>
        <v/>
      </c>
      <c r="S84" s="145" t="str">
        <f aca="false">IF(C84="","",IF(N84="","Open",IF(P84&gt;=0,"Won","Lost")))</f>
        <v/>
      </c>
      <c r="T84" s="150"/>
    </row>
    <row r="85" customFormat="false" ht="15" hidden="false" customHeight="true" outlineLevel="0" collapsed="false">
      <c r="A85" s="143" t="str">
        <f aca="false">IF(C85="","",ROW()-29)</f>
        <v/>
      </c>
      <c r="B85" s="144"/>
      <c r="C85" s="145"/>
      <c r="D85" s="143"/>
      <c r="E85" s="146"/>
      <c r="F85" s="148" t="str">
        <f aca="false">IF(OR(D85="",E85=""),"",D85*E85)</f>
        <v/>
      </c>
      <c r="G85" s="144"/>
      <c r="H85" s="143" t="str">
        <f aca="false">IF(OR(B85="",G85=""),"",G85-B85)</f>
        <v/>
      </c>
      <c r="I85" s="143"/>
      <c r="J85" s="146"/>
      <c r="K85" s="147"/>
      <c r="L85" s="148" t="str">
        <f aca="false">IF(OR(C85="",I85="",K85=""),"",K85*100*I85)</f>
        <v/>
      </c>
      <c r="M85" s="145"/>
      <c r="N85" s="144"/>
      <c r="O85" s="147"/>
      <c r="P85" s="148" t="str">
        <f aca="false">IF(OR(C85="",M85=""),"",IF(M85="Assigned",(J85-E85)*D85+L85,IF(M85="Expired",L85,IF(M85="Closed",IF(OR(O85="",I85="",K85=""),"",(K85-O85)*100*I85),""))))</f>
        <v/>
      </c>
      <c r="Q85" s="152" t="str">
        <f aca="false">IF(OR(L85="",F85="",F85=0),"",L85/F85)</f>
        <v/>
      </c>
      <c r="R85" s="152" t="str">
        <f aca="false">IF(OR(Q85="",B85=""),"",IF(N85&lt;&gt;"",Q85*(365/(N85-B85)),IF(G85&lt;&gt;"",Q85*(365/(G85-B85)),IF(H85&lt;&gt;"",Q85*(365/H85),""))))</f>
        <v/>
      </c>
      <c r="S85" s="145" t="str">
        <f aca="false">IF(C85="","",IF(N85="","Open",IF(P85&gt;=0,"Won","Lost")))</f>
        <v/>
      </c>
      <c r="T85" s="150"/>
    </row>
    <row r="86" customFormat="false" ht="15" hidden="false" customHeight="true" outlineLevel="0" collapsed="false">
      <c r="A86" s="143" t="str">
        <f aca="false">IF(C86="","",ROW()-29)</f>
        <v/>
      </c>
      <c r="B86" s="144"/>
      <c r="C86" s="145"/>
      <c r="D86" s="143"/>
      <c r="E86" s="146"/>
      <c r="F86" s="148" t="str">
        <f aca="false">IF(OR(D86="",E86=""),"",D86*E86)</f>
        <v/>
      </c>
      <c r="G86" s="144"/>
      <c r="H86" s="143" t="str">
        <f aca="false">IF(OR(B86="",G86=""),"",G86-B86)</f>
        <v/>
      </c>
      <c r="I86" s="143"/>
      <c r="J86" s="146"/>
      <c r="K86" s="147"/>
      <c r="L86" s="148" t="str">
        <f aca="false">IF(OR(C86="",I86="",K86=""),"",K86*100*I86)</f>
        <v/>
      </c>
      <c r="M86" s="145"/>
      <c r="N86" s="144"/>
      <c r="O86" s="147"/>
      <c r="P86" s="148" t="str">
        <f aca="false">IF(OR(C86="",M86=""),"",IF(M86="Assigned",(J86-E86)*D86+L86,IF(M86="Expired",L86,IF(M86="Closed",IF(OR(O86="",I86="",K86=""),"",(K86-O86)*100*I86),""))))</f>
        <v/>
      </c>
      <c r="Q86" s="152" t="str">
        <f aca="false">IF(OR(L86="",F86="",F86=0),"",L86/F86)</f>
        <v/>
      </c>
      <c r="R86" s="152" t="str">
        <f aca="false">IF(OR(Q86="",B86=""),"",IF(N86&lt;&gt;"",Q86*(365/(N86-B86)),IF(G86&lt;&gt;"",Q86*(365/(G86-B86)),IF(H86&lt;&gt;"",Q86*(365/H86),""))))</f>
        <v/>
      </c>
      <c r="S86" s="145" t="str">
        <f aca="false">IF(C86="","",IF(N86="","Open",IF(P86&gt;=0,"Won","Lost")))</f>
        <v/>
      </c>
      <c r="T86" s="150"/>
    </row>
    <row r="87" customFormat="false" ht="15" hidden="false" customHeight="true" outlineLevel="0" collapsed="false">
      <c r="A87" s="143" t="str">
        <f aca="false">IF(C87="","",ROW()-29)</f>
        <v/>
      </c>
      <c r="B87" s="144"/>
      <c r="C87" s="145"/>
      <c r="D87" s="143"/>
      <c r="E87" s="146"/>
      <c r="F87" s="148" t="str">
        <f aca="false">IF(OR(D87="",E87=""),"",D87*E87)</f>
        <v/>
      </c>
      <c r="G87" s="144"/>
      <c r="H87" s="143" t="str">
        <f aca="false">IF(OR(B87="",G87=""),"",G87-B87)</f>
        <v/>
      </c>
      <c r="I87" s="143"/>
      <c r="J87" s="146"/>
      <c r="K87" s="147"/>
      <c r="L87" s="148" t="str">
        <f aca="false">IF(OR(C87="",I87="",K87=""),"",K87*100*I87)</f>
        <v/>
      </c>
      <c r="M87" s="145"/>
      <c r="N87" s="144"/>
      <c r="O87" s="147"/>
      <c r="P87" s="148" t="str">
        <f aca="false">IF(OR(C87="",M87=""),"",IF(M87="Assigned",(J87-E87)*D87+L87,IF(M87="Expired",L87,IF(M87="Closed",IF(OR(O87="",I87="",K87=""),"",(K87-O87)*100*I87),""))))</f>
        <v/>
      </c>
      <c r="Q87" s="152" t="str">
        <f aca="false">IF(OR(L87="",F87="",F87=0),"",L87/F87)</f>
        <v/>
      </c>
      <c r="R87" s="152" t="str">
        <f aca="false">IF(OR(Q87="",B87=""),"",IF(N87&lt;&gt;"",Q87*(365/(N87-B87)),IF(G87&lt;&gt;"",Q87*(365/(G87-B87)),IF(H87&lt;&gt;"",Q87*(365/H87),""))))</f>
        <v/>
      </c>
      <c r="S87" s="145" t="str">
        <f aca="false">IF(C87="","",IF(N87="","Open",IF(P87&gt;=0,"Won","Lost")))</f>
        <v/>
      </c>
      <c r="T87" s="150"/>
    </row>
    <row r="88" customFormat="false" ht="15" hidden="false" customHeight="true" outlineLevel="0" collapsed="false">
      <c r="A88" s="143" t="str">
        <f aca="false">IF(C88="","",ROW()-29)</f>
        <v/>
      </c>
      <c r="B88" s="144"/>
      <c r="C88" s="145"/>
      <c r="D88" s="143"/>
      <c r="E88" s="146"/>
      <c r="F88" s="148" t="str">
        <f aca="false">IF(OR(D88="",E88=""),"",D88*E88)</f>
        <v/>
      </c>
      <c r="G88" s="144"/>
      <c r="H88" s="143" t="str">
        <f aca="false">IF(OR(B88="",G88=""),"",G88-B88)</f>
        <v/>
      </c>
      <c r="I88" s="143"/>
      <c r="J88" s="146"/>
      <c r="K88" s="147"/>
      <c r="L88" s="148" t="str">
        <f aca="false">IF(OR(C88="",I88="",K88=""),"",K88*100*I88)</f>
        <v/>
      </c>
      <c r="M88" s="145"/>
      <c r="N88" s="144"/>
      <c r="O88" s="147"/>
      <c r="P88" s="148" t="str">
        <f aca="false">IF(OR(C88="",M88=""),"",IF(M88="Assigned",(J88-E88)*D88+L88,IF(M88="Expired",L88,IF(M88="Closed",IF(OR(O88="",I88="",K88=""),"",(K88-O88)*100*I88),""))))</f>
        <v/>
      </c>
      <c r="Q88" s="152" t="str">
        <f aca="false">IF(OR(L88="",F88="",F88=0),"",L88/F88)</f>
        <v/>
      </c>
      <c r="R88" s="152" t="str">
        <f aca="false">IF(OR(Q88="",B88=""),"",IF(N88&lt;&gt;"",Q88*(365/(N88-B88)),IF(G88&lt;&gt;"",Q88*(365/(G88-B88)),IF(H88&lt;&gt;"",Q88*(365/H88),""))))</f>
        <v/>
      </c>
      <c r="S88" s="145" t="str">
        <f aca="false">IF(C88="","",IF(N88="","Open",IF(P88&gt;=0,"Won","Lost")))</f>
        <v/>
      </c>
      <c r="T88" s="150"/>
    </row>
    <row r="89" customFormat="false" ht="15" hidden="false" customHeight="true" outlineLevel="0" collapsed="false">
      <c r="A89" s="143" t="str">
        <f aca="false">IF(C89="","",ROW()-29)</f>
        <v/>
      </c>
      <c r="B89" s="144"/>
      <c r="C89" s="145"/>
      <c r="D89" s="143"/>
      <c r="E89" s="146"/>
      <c r="F89" s="148" t="str">
        <f aca="false">IF(OR(D89="",E89=""),"",D89*E89)</f>
        <v/>
      </c>
      <c r="G89" s="144"/>
      <c r="H89" s="143" t="str">
        <f aca="false">IF(OR(B89="",G89=""),"",G89-B89)</f>
        <v/>
      </c>
      <c r="I89" s="143"/>
      <c r="J89" s="146"/>
      <c r="K89" s="147"/>
      <c r="L89" s="148" t="str">
        <f aca="false">IF(OR(C89="",I89="",K89=""),"",K89*100*I89)</f>
        <v/>
      </c>
      <c r="M89" s="145"/>
      <c r="N89" s="144"/>
      <c r="O89" s="147"/>
      <c r="P89" s="148" t="str">
        <f aca="false">IF(OR(C89="",M89=""),"",IF(M89="Assigned",(J89-E89)*D89+L89,IF(M89="Expired",L89,IF(M89="Closed",IF(OR(O89="",I89="",K89=""),"",(K89-O89)*100*I89),""))))</f>
        <v/>
      </c>
      <c r="Q89" s="152" t="str">
        <f aca="false">IF(OR(L89="",F89="",F89=0),"",L89/F89)</f>
        <v/>
      </c>
      <c r="R89" s="152" t="str">
        <f aca="false">IF(OR(Q89="",B89=""),"",IF(N89&lt;&gt;"",Q89*(365/(N89-B89)),IF(G89&lt;&gt;"",Q89*(365/(G89-B89)),IF(H89&lt;&gt;"",Q89*(365/H89),""))))</f>
        <v/>
      </c>
      <c r="S89" s="145" t="str">
        <f aca="false">IF(C89="","",IF(N89="","Open",IF(P89&gt;=0,"Won","Lost")))</f>
        <v/>
      </c>
      <c r="T89" s="150"/>
    </row>
    <row r="90" customFormat="false" ht="15" hidden="false" customHeight="true" outlineLevel="0" collapsed="false">
      <c r="A90" s="143" t="str">
        <f aca="false">IF(C90="","",ROW()-29)</f>
        <v/>
      </c>
      <c r="B90" s="144"/>
      <c r="C90" s="145"/>
      <c r="D90" s="143"/>
      <c r="E90" s="146"/>
      <c r="F90" s="148" t="str">
        <f aca="false">IF(OR(D90="",E90=""),"",D90*E90)</f>
        <v/>
      </c>
      <c r="G90" s="144"/>
      <c r="H90" s="143" t="str">
        <f aca="false">IF(OR(B90="",G90=""),"",G90-B90)</f>
        <v/>
      </c>
      <c r="I90" s="143"/>
      <c r="J90" s="146"/>
      <c r="K90" s="147"/>
      <c r="L90" s="148" t="str">
        <f aca="false">IF(OR(C90="",I90="",K90=""),"",K90*100*I90)</f>
        <v/>
      </c>
      <c r="M90" s="145"/>
      <c r="N90" s="144"/>
      <c r="O90" s="147"/>
      <c r="P90" s="148" t="str">
        <f aca="false">IF(OR(C90="",M90=""),"",IF(M90="Assigned",(J90-E90)*D90+L90,IF(M90="Expired",L90,IF(M90="Closed",IF(OR(O90="",I90="",K90=""),"",(K90-O90)*100*I90),""))))</f>
        <v/>
      </c>
      <c r="Q90" s="152" t="str">
        <f aca="false">IF(OR(L90="",F90="",F90=0),"",L90/F90)</f>
        <v/>
      </c>
      <c r="R90" s="152" t="str">
        <f aca="false">IF(OR(Q90="",B90=""),"",IF(N90&lt;&gt;"",Q90*(365/(N90-B90)),IF(G90&lt;&gt;"",Q90*(365/(G90-B90)),IF(H90&lt;&gt;"",Q90*(365/H90),""))))</f>
        <v/>
      </c>
      <c r="S90" s="145" t="str">
        <f aca="false">IF(C90="","",IF(N90="","Open",IF(P90&gt;=0,"Won","Lost")))</f>
        <v/>
      </c>
      <c r="T90" s="150"/>
    </row>
    <row r="91" customFormat="false" ht="15" hidden="false" customHeight="true" outlineLevel="0" collapsed="false">
      <c r="A91" s="143" t="str">
        <f aca="false">IF(C91="","",ROW()-29)</f>
        <v/>
      </c>
      <c r="B91" s="144"/>
      <c r="C91" s="145"/>
      <c r="D91" s="143"/>
      <c r="E91" s="146"/>
      <c r="F91" s="148" t="str">
        <f aca="false">IF(OR(D91="",E91=""),"",D91*E91)</f>
        <v/>
      </c>
      <c r="G91" s="144"/>
      <c r="H91" s="143" t="str">
        <f aca="false">IF(OR(B91="",G91=""),"",G91-B91)</f>
        <v/>
      </c>
      <c r="I91" s="143"/>
      <c r="J91" s="146"/>
      <c r="K91" s="147"/>
      <c r="L91" s="148" t="str">
        <f aca="false">IF(OR(C91="",I91="",K91=""),"",K91*100*I91)</f>
        <v/>
      </c>
      <c r="M91" s="145"/>
      <c r="N91" s="144"/>
      <c r="O91" s="147"/>
      <c r="P91" s="148" t="str">
        <f aca="false">IF(OR(C91="",M91=""),"",IF(M91="Assigned",(J91-E91)*D91+L91,IF(M91="Expired",L91,IF(M91="Closed",IF(OR(O91="",I91="",K91=""),"",(K91-O91)*100*I91),""))))</f>
        <v/>
      </c>
      <c r="Q91" s="152" t="str">
        <f aca="false">IF(OR(L91="",F91="",F91=0),"",L91/F91)</f>
        <v/>
      </c>
      <c r="R91" s="152" t="str">
        <f aca="false">IF(OR(Q91="",B91=""),"",IF(N91&lt;&gt;"",Q91*(365/(N91-B91)),IF(G91&lt;&gt;"",Q91*(365/(G91-B91)),IF(H91&lt;&gt;"",Q91*(365/H91),""))))</f>
        <v/>
      </c>
      <c r="S91" s="145" t="str">
        <f aca="false">IF(C91="","",IF(N91="","Open",IF(P91&gt;=0,"Won","Lost")))</f>
        <v/>
      </c>
      <c r="T91" s="150"/>
    </row>
    <row r="92" customFormat="false" ht="15" hidden="false" customHeight="true" outlineLevel="0" collapsed="false">
      <c r="A92" s="143" t="str">
        <f aca="false">IF(C92="","",ROW()-29)</f>
        <v/>
      </c>
      <c r="B92" s="144"/>
      <c r="C92" s="145"/>
      <c r="D92" s="143"/>
      <c r="E92" s="146"/>
      <c r="F92" s="148" t="str">
        <f aca="false">IF(OR(D92="",E92=""),"",D92*E92)</f>
        <v/>
      </c>
      <c r="G92" s="144"/>
      <c r="H92" s="143" t="str">
        <f aca="false">IF(OR(B92="",G92=""),"",G92-B92)</f>
        <v/>
      </c>
      <c r="I92" s="143"/>
      <c r="J92" s="146"/>
      <c r="K92" s="147"/>
      <c r="L92" s="148" t="str">
        <f aca="false">IF(OR(C92="",I92="",K92=""),"",K92*100*I92)</f>
        <v/>
      </c>
      <c r="M92" s="145"/>
      <c r="N92" s="144"/>
      <c r="O92" s="147"/>
      <c r="P92" s="148" t="str">
        <f aca="false">IF(OR(C92="",M92=""),"",IF(M92="Assigned",(J92-E92)*D92+L92,IF(M92="Expired",L92,IF(M92="Closed",IF(OR(O92="",I92="",K92=""),"",(K92-O92)*100*I92),""))))</f>
        <v/>
      </c>
      <c r="Q92" s="152" t="str">
        <f aca="false">IF(OR(L92="",F92="",F92=0),"",L92/F92)</f>
        <v/>
      </c>
      <c r="R92" s="152" t="str">
        <f aca="false">IF(OR(Q92="",B92=""),"",IF(N92&lt;&gt;"",Q92*(365/(N92-B92)),IF(G92&lt;&gt;"",Q92*(365/(G92-B92)),IF(H92&lt;&gt;"",Q92*(365/H92),""))))</f>
        <v/>
      </c>
      <c r="S92" s="145" t="str">
        <f aca="false">IF(C92="","",IF(N92="","Open",IF(P92&gt;=0,"Won","Lost")))</f>
        <v/>
      </c>
      <c r="T92" s="150"/>
    </row>
    <row r="93" customFormat="false" ht="15" hidden="false" customHeight="true" outlineLevel="0" collapsed="false">
      <c r="A93" s="143" t="str">
        <f aca="false">IF(C93="","",ROW()-29)</f>
        <v/>
      </c>
      <c r="B93" s="144"/>
      <c r="C93" s="145"/>
      <c r="D93" s="143"/>
      <c r="E93" s="146"/>
      <c r="F93" s="148" t="str">
        <f aca="false">IF(OR(D93="",E93=""),"",D93*E93)</f>
        <v/>
      </c>
      <c r="G93" s="144"/>
      <c r="H93" s="143" t="str">
        <f aca="false">IF(OR(B93="",G93=""),"",G93-B93)</f>
        <v/>
      </c>
      <c r="I93" s="143"/>
      <c r="J93" s="146"/>
      <c r="K93" s="147"/>
      <c r="L93" s="148" t="str">
        <f aca="false">IF(OR(C93="",I93="",K93=""),"",K93*100*I93)</f>
        <v/>
      </c>
      <c r="M93" s="145"/>
      <c r="N93" s="144"/>
      <c r="O93" s="147"/>
      <c r="P93" s="148" t="str">
        <f aca="false">IF(OR(C93="",M93=""),"",IF(M93="Assigned",(J93-E93)*D93+L93,IF(M93="Expired",L93,IF(M93="Closed",IF(OR(O93="",I93="",K93=""),"",(K93-O93)*100*I93),""))))</f>
        <v/>
      </c>
      <c r="Q93" s="152" t="str">
        <f aca="false">IF(OR(L93="",F93="",F93=0),"",L93/F93)</f>
        <v/>
      </c>
      <c r="R93" s="152" t="str">
        <f aca="false">IF(OR(Q93="",B93=""),"",IF(N93&lt;&gt;"",Q93*(365/(N93-B93)),IF(G93&lt;&gt;"",Q93*(365/(G93-B93)),IF(H93&lt;&gt;"",Q93*(365/H93),""))))</f>
        <v/>
      </c>
      <c r="S93" s="145" t="str">
        <f aca="false">IF(C93="","",IF(N93="","Open",IF(P93&gt;=0,"Won","Lost")))</f>
        <v/>
      </c>
      <c r="T93" s="150"/>
    </row>
    <row r="94" customFormat="false" ht="15" hidden="false" customHeight="true" outlineLevel="0" collapsed="false">
      <c r="A94" s="143" t="str">
        <f aca="false">IF(C94="","",ROW()-29)</f>
        <v/>
      </c>
      <c r="B94" s="144"/>
      <c r="C94" s="145"/>
      <c r="D94" s="143"/>
      <c r="E94" s="146"/>
      <c r="F94" s="148" t="str">
        <f aca="false">IF(OR(D94="",E94=""),"",D94*E94)</f>
        <v/>
      </c>
      <c r="G94" s="144"/>
      <c r="H94" s="143" t="str">
        <f aca="false">IF(OR(B94="",G94=""),"",G94-B94)</f>
        <v/>
      </c>
      <c r="I94" s="143"/>
      <c r="J94" s="146"/>
      <c r="K94" s="147"/>
      <c r="L94" s="148" t="str">
        <f aca="false">IF(OR(C94="",I94="",K94=""),"",K94*100*I94)</f>
        <v/>
      </c>
      <c r="M94" s="145"/>
      <c r="N94" s="144"/>
      <c r="O94" s="147"/>
      <c r="P94" s="148" t="str">
        <f aca="false">IF(OR(C94="",M94=""),"",IF(M94="Assigned",(J94-E94)*D94+L94,IF(M94="Expired",L94,IF(M94="Closed",IF(OR(O94="",I94="",K94=""),"",(K94-O94)*100*I94),""))))</f>
        <v/>
      </c>
      <c r="Q94" s="152" t="str">
        <f aca="false">IF(OR(L94="",F94="",F94=0),"",L94/F94)</f>
        <v/>
      </c>
      <c r="R94" s="152" t="str">
        <f aca="false">IF(OR(Q94="",B94=""),"",IF(N94&lt;&gt;"",Q94*(365/(N94-B94)),IF(G94&lt;&gt;"",Q94*(365/(G94-B94)),IF(H94&lt;&gt;"",Q94*(365/H94),""))))</f>
        <v/>
      </c>
      <c r="S94" s="145" t="str">
        <f aca="false">IF(C94="","",IF(N94="","Open",IF(P94&gt;=0,"Won","Lost")))</f>
        <v/>
      </c>
      <c r="T94" s="150"/>
    </row>
    <row r="95" customFormat="false" ht="15" hidden="false" customHeight="true" outlineLevel="0" collapsed="false">
      <c r="A95" s="143" t="str">
        <f aca="false">IF(C95="","",ROW()-29)</f>
        <v/>
      </c>
      <c r="B95" s="144"/>
      <c r="C95" s="145"/>
      <c r="D95" s="143"/>
      <c r="E95" s="146"/>
      <c r="F95" s="148" t="str">
        <f aca="false">IF(OR(D95="",E95=""),"",D95*E95)</f>
        <v/>
      </c>
      <c r="G95" s="144"/>
      <c r="H95" s="143" t="str">
        <f aca="false">IF(OR(B95="",G95=""),"",G95-B95)</f>
        <v/>
      </c>
      <c r="I95" s="143"/>
      <c r="J95" s="146"/>
      <c r="K95" s="147"/>
      <c r="L95" s="148" t="str">
        <f aca="false">IF(OR(C95="",I95="",K95=""),"",K95*100*I95)</f>
        <v/>
      </c>
      <c r="M95" s="145"/>
      <c r="N95" s="144"/>
      <c r="O95" s="147"/>
      <c r="P95" s="148" t="str">
        <f aca="false">IF(OR(C95="",M95=""),"",IF(M95="Assigned",(J95-E95)*D95+L95,IF(M95="Expired",L95,IF(M95="Closed",IF(OR(O95="",I95="",K95=""),"",(K95-O95)*100*I95),""))))</f>
        <v/>
      </c>
      <c r="Q95" s="152" t="str">
        <f aca="false">IF(OR(L95="",F95="",F95=0),"",L95/F95)</f>
        <v/>
      </c>
      <c r="R95" s="152" t="str">
        <f aca="false">IF(OR(Q95="",B95=""),"",IF(N95&lt;&gt;"",Q95*(365/(N95-B95)),IF(G95&lt;&gt;"",Q95*(365/(G95-B95)),IF(H95&lt;&gt;"",Q95*(365/H95),""))))</f>
        <v/>
      </c>
      <c r="S95" s="145" t="str">
        <f aca="false">IF(C95="","",IF(N95="","Open",IF(P95&gt;=0,"Won","Lost")))</f>
        <v/>
      </c>
      <c r="T95" s="150"/>
    </row>
    <row r="96" customFormat="false" ht="15" hidden="false" customHeight="true" outlineLevel="0" collapsed="false">
      <c r="A96" s="143" t="str">
        <f aca="false">IF(C96="","",ROW()-29)</f>
        <v/>
      </c>
      <c r="B96" s="144"/>
      <c r="C96" s="145"/>
      <c r="D96" s="143"/>
      <c r="E96" s="146"/>
      <c r="F96" s="148" t="str">
        <f aca="false">IF(OR(D96="",E96=""),"",D96*E96)</f>
        <v/>
      </c>
      <c r="G96" s="144"/>
      <c r="H96" s="143" t="str">
        <f aca="false">IF(OR(B96="",G96=""),"",G96-B96)</f>
        <v/>
      </c>
      <c r="I96" s="143"/>
      <c r="J96" s="146"/>
      <c r="K96" s="147"/>
      <c r="L96" s="148" t="str">
        <f aca="false">IF(OR(C96="",I96="",K96=""),"",K96*100*I96)</f>
        <v/>
      </c>
      <c r="M96" s="145"/>
      <c r="N96" s="144"/>
      <c r="O96" s="147"/>
      <c r="P96" s="148" t="str">
        <f aca="false">IF(OR(C96="",M96=""),"",IF(M96="Assigned",(J96-E96)*D96+L96,IF(M96="Expired",L96,IF(M96="Closed",IF(OR(O96="",I96="",K96=""),"",(K96-O96)*100*I96),""))))</f>
        <v/>
      </c>
      <c r="Q96" s="152" t="str">
        <f aca="false">IF(OR(L96="",F96="",F96=0),"",L96/F96)</f>
        <v/>
      </c>
      <c r="R96" s="152" t="str">
        <f aca="false">IF(OR(Q96="",B96=""),"",IF(N96&lt;&gt;"",Q96*(365/(N96-B96)),IF(G96&lt;&gt;"",Q96*(365/(G96-B96)),IF(H96&lt;&gt;"",Q96*(365/H96),""))))</f>
        <v/>
      </c>
      <c r="S96" s="145" t="str">
        <f aca="false">IF(C96="","",IF(N96="","Open",IF(P96&gt;=0,"Won","Lost")))</f>
        <v/>
      </c>
      <c r="T96" s="150"/>
    </row>
    <row r="97" customFormat="false" ht="15" hidden="false" customHeight="true" outlineLevel="0" collapsed="false">
      <c r="A97" s="143" t="str">
        <f aca="false">IF(C97="","",ROW()-29)</f>
        <v/>
      </c>
      <c r="B97" s="144"/>
      <c r="C97" s="145"/>
      <c r="D97" s="143"/>
      <c r="E97" s="146"/>
      <c r="F97" s="148" t="str">
        <f aca="false">IF(OR(D97="",E97=""),"",D97*E97)</f>
        <v/>
      </c>
      <c r="G97" s="144"/>
      <c r="H97" s="143" t="str">
        <f aca="false">IF(OR(B97="",G97=""),"",G97-B97)</f>
        <v/>
      </c>
      <c r="I97" s="143"/>
      <c r="J97" s="146"/>
      <c r="K97" s="147"/>
      <c r="L97" s="148" t="str">
        <f aca="false">IF(OR(C97="",I97="",K97=""),"",K97*100*I97)</f>
        <v/>
      </c>
      <c r="M97" s="145"/>
      <c r="N97" s="144"/>
      <c r="O97" s="147"/>
      <c r="P97" s="148" t="str">
        <f aca="false">IF(OR(C97="",M97=""),"",IF(M97="Assigned",(J97-E97)*D97+L97,IF(M97="Expired",L97,IF(M97="Closed",IF(OR(O97="",I97="",K97=""),"",(K97-O97)*100*I97),""))))</f>
        <v/>
      </c>
      <c r="Q97" s="152" t="str">
        <f aca="false">IF(OR(L97="",F97="",F97=0),"",L97/F97)</f>
        <v/>
      </c>
      <c r="R97" s="152" t="str">
        <f aca="false">IF(OR(Q97="",B97=""),"",IF(N97&lt;&gt;"",Q97*(365/(N97-B97)),IF(G97&lt;&gt;"",Q97*(365/(G97-B97)),IF(H97&lt;&gt;"",Q97*(365/H97),""))))</f>
        <v/>
      </c>
      <c r="S97" s="145" t="str">
        <f aca="false">IF(C97="","",IF(N97="","Open",IF(P97&gt;=0,"Won","Lost")))</f>
        <v/>
      </c>
      <c r="T97" s="150"/>
    </row>
    <row r="98" customFormat="false" ht="15" hidden="false" customHeight="true" outlineLevel="0" collapsed="false">
      <c r="A98" s="143" t="str">
        <f aca="false">IF(C98="","",ROW()-29)</f>
        <v/>
      </c>
      <c r="B98" s="144"/>
      <c r="C98" s="145"/>
      <c r="D98" s="143"/>
      <c r="E98" s="146"/>
      <c r="F98" s="148" t="str">
        <f aca="false">IF(OR(D98="",E98=""),"",D98*E98)</f>
        <v/>
      </c>
      <c r="G98" s="144"/>
      <c r="H98" s="143" t="str">
        <f aca="false">IF(OR(B98="",G98=""),"",G98-B98)</f>
        <v/>
      </c>
      <c r="I98" s="143"/>
      <c r="J98" s="146"/>
      <c r="K98" s="147"/>
      <c r="L98" s="148" t="str">
        <f aca="false">IF(OR(C98="",I98="",K98=""),"",K98*100*I98)</f>
        <v/>
      </c>
      <c r="M98" s="145"/>
      <c r="N98" s="144"/>
      <c r="O98" s="147"/>
      <c r="P98" s="148" t="str">
        <f aca="false">IF(OR(C98="",M98=""),"",IF(M98="Assigned",(J98-E98)*D98+L98,IF(M98="Expired",L98,IF(M98="Closed",IF(OR(O98="",I98="",K98=""),"",(K98-O98)*100*I98),""))))</f>
        <v/>
      </c>
      <c r="Q98" s="152" t="str">
        <f aca="false">IF(OR(L98="",F98="",F98=0),"",L98/F98)</f>
        <v/>
      </c>
      <c r="R98" s="152" t="str">
        <f aca="false">IF(OR(Q98="",B98=""),"",IF(N98&lt;&gt;"",Q98*(365/(N98-B98)),IF(G98&lt;&gt;"",Q98*(365/(G98-B98)),IF(H98&lt;&gt;"",Q98*(365/H98),""))))</f>
        <v/>
      </c>
      <c r="S98" s="145" t="str">
        <f aca="false">IF(C98="","",IF(N98="","Open",IF(P98&gt;=0,"Won","Lost")))</f>
        <v/>
      </c>
      <c r="T98" s="150"/>
    </row>
    <row r="99" customFormat="false" ht="15" hidden="false" customHeight="true" outlineLevel="0" collapsed="false">
      <c r="A99" s="143" t="str">
        <f aca="false">IF(C99="","",ROW()-29)</f>
        <v/>
      </c>
      <c r="B99" s="144"/>
      <c r="C99" s="145"/>
      <c r="D99" s="143"/>
      <c r="E99" s="146"/>
      <c r="F99" s="148" t="str">
        <f aca="false">IF(OR(D99="",E99=""),"",D99*E99)</f>
        <v/>
      </c>
      <c r="G99" s="144"/>
      <c r="H99" s="143" t="str">
        <f aca="false">IF(OR(B99="",G99=""),"",G99-B99)</f>
        <v/>
      </c>
      <c r="I99" s="143"/>
      <c r="J99" s="146"/>
      <c r="K99" s="147"/>
      <c r="L99" s="148" t="str">
        <f aca="false">IF(OR(C99="",I99="",K99=""),"",K99*100*I99)</f>
        <v/>
      </c>
      <c r="M99" s="145"/>
      <c r="N99" s="144"/>
      <c r="O99" s="147"/>
      <c r="P99" s="148" t="str">
        <f aca="false">IF(OR(C99="",M99=""),"",IF(M99="Assigned",(J99-E99)*D99+L99,IF(M99="Expired",L99,IF(M99="Closed",IF(OR(O99="",I99="",K99=""),"",(K99-O99)*100*I99),""))))</f>
        <v/>
      </c>
      <c r="Q99" s="152" t="str">
        <f aca="false">IF(OR(L99="",F99="",F99=0),"",L99/F99)</f>
        <v/>
      </c>
      <c r="R99" s="152" t="str">
        <f aca="false">IF(OR(Q99="",B99=""),"",IF(N99&lt;&gt;"",Q99*(365/(N99-B99)),IF(G99&lt;&gt;"",Q99*(365/(G99-B99)),IF(H99&lt;&gt;"",Q99*(365/H99),""))))</f>
        <v/>
      </c>
      <c r="S99" s="145" t="str">
        <f aca="false">IF(C99="","",IF(N99="","Open",IF(P99&gt;=0,"Won","Lost")))</f>
        <v/>
      </c>
      <c r="T99" s="150"/>
    </row>
    <row r="100" customFormat="false" ht="15" hidden="false" customHeight="true" outlineLevel="0" collapsed="false">
      <c r="A100" s="143" t="str">
        <f aca="false">IF(C100="","",ROW()-29)</f>
        <v/>
      </c>
      <c r="B100" s="144"/>
      <c r="C100" s="145"/>
      <c r="D100" s="143"/>
      <c r="E100" s="146"/>
      <c r="F100" s="148" t="str">
        <f aca="false">IF(OR(D100="",E100=""),"",D100*E100)</f>
        <v/>
      </c>
      <c r="G100" s="144"/>
      <c r="H100" s="143" t="str">
        <f aca="false">IF(OR(B100="",G100=""),"",G100-B100)</f>
        <v/>
      </c>
      <c r="I100" s="143"/>
      <c r="J100" s="146"/>
      <c r="K100" s="147"/>
      <c r="L100" s="148" t="str">
        <f aca="false">IF(OR(C100="",I100="",K100=""),"",K100*100*I100)</f>
        <v/>
      </c>
      <c r="M100" s="145"/>
      <c r="N100" s="144"/>
      <c r="O100" s="147"/>
      <c r="P100" s="148" t="str">
        <f aca="false">IF(OR(C100="",M100=""),"",IF(M100="Assigned",(J100-E100)*D100+L100,IF(M100="Expired",L100,IF(M100="Closed",IF(OR(O100="",I100="",K100=""),"",(K100-O100)*100*I100),""))))</f>
        <v/>
      </c>
      <c r="Q100" s="152" t="str">
        <f aca="false">IF(OR(L100="",F100="",F100=0),"",L100/F100)</f>
        <v/>
      </c>
      <c r="R100" s="152" t="str">
        <f aca="false">IF(OR(Q100="",B100=""),"",IF(N100&lt;&gt;"",Q100*(365/(N100-B100)),IF(G100&lt;&gt;"",Q100*(365/(G100-B100)),IF(H100&lt;&gt;"",Q100*(365/H100),""))))</f>
        <v/>
      </c>
      <c r="S100" s="145" t="str">
        <f aca="false">IF(C100="","",IF(N100="","Open",IF(P100&gt;=0,"Won","Lost")))</f>
        <v/>
      </c>
      <c r="T100" s="150"/>
    </row>
    <row r="101" customFormat="false" ht="15" hidden="false" customHeight="true" outlineLevel="0" collapsed="false">
      <c r="A101" s="143" t="str">
        <f aca="false">IF(C101="","",ROW()-29)</f>
        <v/>
      </c>
      <c r="B101" s="144"/>
      <c r="C101" s="145"/>
      <c r="D101" s="143"/>
      <c r="E101" s="146"/>
      <c r="F101" s="148" t="str">
        <f aca="false">IF(OR(D101="",E101=""),"",D101*E101)</f>
        <v/>
      </c>
      <c r="G101" s="144"/>
      <c r="H101" s="143" t="str">
        <f aca="false">IF(OR(B101="",G101=""),"",G101-B101)</f>
        <v/>
      </c>
      <c r="I101" s="143"/>
      <c r="J101" s="146"/>
      <c r="K101" s="147"/>
      <c r="L101" s="148" t="str">
        <f aca="false">IF(OR(C101="",I101="",K101=""),"",K101*100*I101)</f>
        <v/>
      </c>
      <c r="M101" s="145"/>
      <c r="N101" s="144"/>
      <c r="O101" s="147"/>
      <c r="P101" s="148" t="str">
        <f aca="false">IF(OR(C101="",M101=""),"",IF(M101="Assigned",(J101-E101)*D101+L101,IF(M101="Expired",L101,IF(M101="Closed",IF(OR(O101="",I101="",K101=""),"",(K101-O101)*100*I101),""))))</f>
        <v/>
      </c>
      <c r="Q101" s="152" t="str">
        <f aca="false">IF(OR(L101="",F101="",F101=0),"",L101/F101)</f>
        <v/>
      </c>
      <c r="R101" s="152" t="str">
        <f aca="false">IF(OR(Q101="",B101=""),"",IF(N101&lt;&gt;"",Q101*(365/(N101-B101)),IF(G101&lt;&gt;"",Q101*(365/(G101-B101)),IF(H101&lt;&gt;"",Q101*(365/H101),""))))</f>
        <v/>
      </c>
      <c r="S101" s="145" t="str">
        <f aca="false">IF(C101="","",IF(N101="","Open",IF(P101&gt;=0,"Won","Lost")))</f>
        <v/>
      </c>
      <c r="T101" s="150"/>
    </row>
    <row r="102" customFormat="false" ht="15" hidden="false" customHeight="true" outlineLevel="0" collapsed="false">
      <c r="A102" s="143" t="str">
        <f aca="false">IF(C102="","",ROW()-29)</f>
        <v/>
      </c>
      <c r="B102" s="144"/>
      <c r="C102" s="145"/>
      <c r="D102" s="143"/>
      <c r="E102" s="146"/>
      <c r="F102" s="148" t="str">
        <f aca="false">IF(OR(D102="",E102=""),"",D102*E102)</f>
        <v/>
      </c>
      <c r="G102" s="144"/>
      <c r="H102" s="143" t="str">
        <f aca="false">IF(OR(B102="",G102=""),"",G102-B102)</f>
        <v/>
      </c>
      <c r="I102" s="143"/>
      <c r="J102" s="146"/>
      <c r="K102" s="147"/>
      <c r="L102" s="148" t="str">
        <f aca="false">IF(OR(C102="",I102="",K102=""),"",K102*100*I102)</f>
        <v/>
      </c>
      <c r="M102" s="145"/>
      <c r="N102" s="144"/>
      <c r="O102" s="147"/>
      <c r="P102" s="148" t="str">
        <f aca="false">IF(OR(C102="",M102=""),"",IF(M102="Assigned",(J102-E102)*D102+L102,IF(M102="Expired",L102,IF(M102="Closed",IF(OR(O102="",I102="",K102=""),"",(K102-O102)*100*I102),""))))</f>
        <v/>
      </c>
      <c r="Q102" s="152" t="str">
        <f aca="false">IF(OR(L102="",F102="",F102=0),"",L102/F102)</f>
        <v/>
      </c>
      <c r="R102" s="152" t="str">
        <f aca="false">IF(OR(Q102="",B102=""),"",IF(N102&lt;&gt;"",Q102*(365/(N102-B102)),IF(G102&lt;&gt;"",Q102*(365/(G102-B102)),IF(H102&lt;&gt;"",Q102*(365/H102),""))))</f>
        <v/>
      </c>
      <c r="S102" s="145" t="str">
        <f aca="false">IF(C102="","",IF(N102="","Open",IF(P102&gt;=0,"Won","Lost")))</f>
        <v/>
      </c>
      <c r="T102" s="150"/>
    </row>
    <row r="103" customFormat="false" ht="15" hidden="false" customHeight="true" outlineLevel="0" collapsed="false">
      <c r="A103" s="143" t="str">
        <f aca="false">IF(C103="","",ROW()-29)</f>
        <v/>
      </c>
      <c r="B103" s="144"/>
      <c r="C103" s="145"/>
      <c r="D103" s="143"/>
      <c r="E103" s="146"/>
      <c r="F103" s="148" t="str">
        <f aca="false">IF(OR(D103="",E103=""),"",D103*E103)</f>
        <v/>
      </c>
      <c r="G103" s="144"/>
      <c r="H103" s="143" t="str">
        <f aca="false">IF(OR(B103="",G103=""),"",G103-B103)</f>
        <v/>
      </c>
      <c r="I103" s="143"/>
      <c r="J103" s="146"/>
      <c r="K103" s="147"/>
      <c r="L103" s="148" t="str">
        <f aca="false">IF(OR(C103="",I103="",K103=""),"",K103*100*I103)</f>
        <v/>
      </c>
      <c r="M103" s="145"/>
      <c r="N103" s="144"/>
      <c r="O103" s="147"/>
      <c r="P103" s="148" t="str">
        <f aca="false">IF(OR(C103="",M103=""),"",IF(M103="Assigned",(J103-E103)*D103+L103,IF(M103="Expired",L103,IF(M103="Closed",IF(OR(O103="",I103="",K103=""),"",(K103-O103)*100*I103),""))))</f>
        <v/>
      </c>
      <c r="Q103" s="152" t="str">
        <f aca="false">IF(OR(L103="",F103="",F103=0),"",L103/F103)</f>
        <v/>
      </c>
      <c r="R103" s="152" t="str">
        <f aca="false">IF(OR(Q103="",B103=""),"",IF(N103&lt;&gt;"",Q103*(365/(N103-B103)),IF(G103&lt;&gt;"",Q103*(365/(G103-B103)),IF(H103&lt;&gt;"",Q103*(365/H103),""))))</f>
        <v/>
      </c>
      <c r="S103" s="145" t="str">
        <f aca="false">IF(C103="","",IF(N103="","Open",IF(P103&gt;=0,"Won","Lost")))</f>
        <v/>
      </c>
      <c r="T103" s="150"/>
    </row>
    <row r="104" customFormat="false" ht="15" hidden="false" customHeight="true" outlineLevel="0" collapsed="false">
      <c r="A104" s="143" t="str">
        <f aca="false">IF(C104="","",ROW()-29)</f>
        <v/>
      </c>
      <c r="B104" s="144"/>
      <c r="C104" s="145"/>
      <c r="D104" s="143"/>
      <c r="E104" s="146"/>
      <c r="F104" s="148" t="str">
        <f aca="false">IF(OR(D104="",E104=""),"",D104*E104)</f>
        <v/>
      </c>
      <c r="G104" s="144"/>
      <c r="H104" s="143" t="str">
        <f aca="false">IF(OR(B104="",G104=""),"",G104-B104)</f>
        <v/>
      </c>
      <c r="I104" s="143"/>
      <c r="J104" s="146"/>
      <c r="K104" s="147"/>
      <c r="L104" s="148" t="str">
        <f aca="false">IF(OR(C104="",I104="",K104=""),"",K104*100*I104)</f>
        <v/>
      </c>
      <c r="M104" s="145"/>
      <c r="N104" s="144"/>
      <c r="O104" s="147"/>
      <c r="P104" s="148" t="str">
        <f aca="false">IF(OR(C104="",M104=""),"",IF(M104="Assigned",(J104-E104)*D104+L104,IF(M104="Expired",L104,IF(M104="Closed",IF(OR(O104="",I104="",K104=""),"",(K104-O104)*100*I104),""))))</f>
        <v/>
      </c>
      <c r="Q104" s="152" t="str">
        <f aca="false">IF(OR(L104="",F104="",F104=0),"",L104/F104)</f>
        <v/>
      </c>
      <c r="R104" s="152" t="str">
        <f aca="false">IF(OR(Q104="",B104=""),"",IF(N104&lt;&gt;"",Q104*(365/(N104-B104)),IF(G104&lt;&gt;"",Q104*(365/(G104-B104)),IF(H104&lt;&gt;"",Q104*(365/H104),""))))</f>
        <v/>
      </c>
      <c r="S104" s="145" t="str">
        <f aca="false">IF(C104="","",IF(N104="","Open",IF(P104&gt;=0,"Won","Lost")))</f>
        <v/>
      </c>
      <c r="T104" s="150"/>
    </row>
    <row r="105" customFormat="false" ht="15" hidden="false" customHeight="true" outlineLevel="0" collapsed="false">
      <c r="A105" s="143" t="str">
        <f aca="false">IF(C105="","",ROW()-29)</f>
        <v/>
      </c>
      <c r="B105" s="144"/>
      <c r="C105" s="145"/>
      <c r="D105" s="143"/>
      <c r="E105" s="146"/>
      <c r="F105" s="148" t="str">
        <f aca="false">IF(OR(D105="",E105=""),"",D105*E105)</f>
        <v/>
      </c>
      <c r="G105" s="144"/>
      <c r="H105" s="143" t="str">
        <f aca="false">IF(OR(B105="",G105=""),"",G105-B105)</f>
        <v/>
      </c>
      <c r="I105" s="143"/>
      <c r="J105" s="146"/>
      <c r="K105" s="147"/>
      <c r="L105" s="148" t="str">
        <f aca="false">IF(OR(C105="",I105="",K105=""),"",K105*100*I105)</f>
        <v/>
      </c>
      <c r="M105" s="145"/>
      <c r="N105" s="144"/>
      <c r="O105" s="147"/>
      <c r="P105" s="148" t="str">
        <f aca="false">IF(OR(C105="",M105=""),"",IF(M105="Assigned",(J105-E105)*D105+L105,IF(M105="Expired",L105,IF(M105="Closed",IF(OR(O105="",I105="",K105=""),"",(K105-O105)*100*I105),""))))</f>
        <v/>
      </c>
      <c r="Q105" s="152" t="str">
        <f aca="false">IF(OR(L105="",F105="",F105=0),"",L105/F105)</f>
        <v/>
      </c>
      <c r="R105" s="152" t="str">
        <f aca="false">IF(OR(Q105="",B105=""),"",IF(N105&lt;&gt;"",Q105*(365/(N105-B105)),IF(G105&lt;&gt;"",Q105*(365/(G105-B105)),IF(H105&lt;&gt;"",Q105*(365/H105),""))))</f>
        <v/>
      </c>
      <c r="S105" s="145" t="str">
        <f aca="false">IF(C105="","",IF(N105="","Open",IF(P105&gt;=0,"Won","Lost")))</f>
        <v/>
      </c>
      <c r="T105" s="150"/>
    </row>
    <row r="106" customFormat="false" ht="15" hidden="false" customHeight="true" outlineLevel="0" collapsed="false">
      <c r="A106" s="143" t="str">
        <f aca="false">IF(C106="","",ROW()-29)</f>
        <v/>
      </c>
      <c r="B106" s="144"/>
      <c r="C106" s="145"/>
      <c r="D106" s="143"/>
      <c r="E106" s="146"/>
      <c r="F106" s="148" t="str">
        <f aca="false">IF(OR(D106="",E106=""),"",D106*E106)</f>
        <v/>
      </c>
      <c r="G106" s="144"/>
      <c r="H106" s="143" t="str">
        <f aca="false">IF(OR(B106="",G106=""),"",G106-B106)</f>
        <v/>
      </c>
      <c r="I106" s="143"/>
      <c r="J106" s="146"/>
      <c r="K106" s="147"/>
      <c r="L106" s="148" t="str">
        <f aca="false">IF(OR(C106="",I106="",K106=""),"",K106*100*I106)</f>
        <v/>
      </c>
      <c r="M106" s="145"/>
      <c r="N106" s="144"/>
      <c r="O106" s="147"/>
      <c r="P106" s="148" t="str">
        <f aca="false">IF(OR(C106="",M106=""),"",IF(M106="Assigned",(J106-E106)*D106+L106,IF(M106="Expired",L106,IF(M106="Closed",IF(OR(O106="",I106="",K106=""),"",(K106-O106)*100*I106),""))))</f>
        <v/>
      </c>
      <c r="Q106" s="152" t="str">
        <f aca="false">IF(OR(L106="",F106="",F106=0),"",L106/F106)</f>
        <v/>
      </c>
      <c r="R106" s="152" t="str">
        <f aca="false">IF(OR(Q106="",B106=""),"",IF(N106&lt;&gt;"",Q106*(365/(N106-B106)),IF(G106&lt;&gt;"",Q106*(365/(G106-B106)),IF(H106&lt;&gt;"",Q106*(365/H106),""))))</f>
        <v/>
      </c>
      <c r="S106" s="145" t="str">
        <f aca="false">IF(C106="","",IF(N106="","Open",IF(P106&gt;=0,"Won","Lost")))</f>
        <v/>
      </c>
      <c r="T106" s="150"/>
    </row>
    <row r="107" customFormat="false" ht="15" hidden="false" customHeight="true" outlineLevel="0" collapsed="false">
      <c r="A107" s="143" t="str">
        <f aca="false">IF(C107="","",ROW()-29)</f>
        <v/>
      </c>
      <c r="B107" s="144"/>
      <c r="C107" s="145"/>
      <c r="D107" s="143"/>
      <c r="E107" s="146"/>
      <c r="F107" s="148" t="str">
        <f aca="false">IF(OR(D107="",E107=""),"",D107*E107)</f>
        <v/>
      </c>
      <c r="G107" s="144"/>
      <c r="H107" s="143" t="str">
        <f aca="false">IF(OR(B107="",G107=""),"",G107-B107)</f>
        <v/>
      </c>
      <c r="I107" s="143"/>
      <c r="J107" s="146"/>
      <c r="K107" s="147"/>
      <c r="L107" s="148" t="str">
        <f aca="false">IF(OR(C107="",I107="",K107=""),"",K107*100*I107)</f>
        <v/>
      </c>
      <c r="M107" s="145"/>
      <c r="N107" s="144"/>
      <c r="O107" s="147"/>
      <c r="P107" s="148" t="str">
        <f aca="false">IF(OR(C107="",M107=""),"",IF(M107="Assigned",(J107-E107)*D107+L107,IF(M107="Expired",L107,IF(M107="Closed",IF(OR(O107="",I107="",K107=""),"",(K107-O107)*100*I107),""))))</f>
        <v/>
      </c>
      <c r="Q107" s="152" t="str">
        <f aca="false">IF(OR(L107="",F107="",F107=0),"",L107/F107)</f>
        <v/>
      </c>
      <c r="R107" s="152" t="str">
        <f aca="false">IF(OR(Q107="",B107=""),"",IF(N107&lt;&gt;"",Q107*(365/(N107-B107)),IF(G107&lt;&gt;"",Q107*(365/(G107-B107)),IF(H107&lt;&gt;"",Q107*(365/H107),""))))</f>
        <v/>
      </c>
      <c r="S107" s="145" t="str">
        <f aca="false">IF(C107="","",IF(N107="","Open",IF(P107&gt;=0,"Won","Lost")))</f>
        <v/>
      </c>
      <c r="T107" s="150"/>
    </row>
    <row r="108" customFormat="false" ht="15" hidden="false" customHeight="true" outlineLevel="0" collapsed="false">
      <c r="A108" s="143" t="str">
        <f aca="false">IF(C108="","",ROW()-29)</f>
        <v/>
      </c>
      <c r="B108" s="144"/>
      <c r="C108" s="145"/>
      <c r="D108" s="143"/>
      <c r="E108" s="146"/>
      <c r="F108" s="148" t="str">
        <f aca="false">IF(OR(D108="",E108=""),"",D108*E108)</f>
        <v/>
      </c>
      <c r="G108" s="144"/>
      <c r="H108" s="143" t="str">
        <f aca="false">IF(OR(B108="",G108=""),"",G108-B108)</f>
        <v/>
      </c>
      <c r="I108" s="143"/>
      <c r="J108" s="146"/>
      <c r="K108" s="147"/>
      <c r="L108" s="148" t="str">
        <f aca="false">IF(OR(C108="",I108="",K108=""),"",K108*100*I108)</f>
        <v/>
      </c>
      <c r="M108" s="145"/>
      <c r="N108" s="144"/>
      <c r="O108" s="147"/>
      <c r="P108" s="148" t="str">
        <f aca="false">IF(OR(C108="",M108=""),"",IF(M108="Assigned",(J108-E108)*D108+L108,IF(M108="Expired",L108,IF(M108="Closed",IF(OR(O108="",I108="",K108=""),"",(K108-O108)*100*I108),""))))</f>
        <v/>
      </c>
      <c r="Q108" s="152" t="str">
        <f aca="false">IF(OR(L108="",F108="",F108=0),"",L108/F108)</f>
        <v/>
      </c>
      <c r="R108" s="152" t="str">
        <f aca="false">IF(OR(Q108="",B108=""),"",IF(N108&lt;&gt;"",Q108*(365/(N108-B108)),IF(G108&lt;&gt;"",Q108*(365/(G108-B108)),IF(H108&lt;&gt;"",Q108*(365/H108),""))))</f>
        <v/>
      </c>
      <c r="S108" s="145" t="str">
        <f aca="false">IF(C108="","",IF(N108="","Open",IF(P108&gt;=0,"Won","Lost")))</f>
        <v/>
      </c>
      <c r="T108" s="150"/>
    </row>
    <row r="109" customFormat="false" ht="15" hidden="false" customHeight="true" outlineLevel="0" collapsed="false">
      <c r="A109" s="143" t="str">
        <f aca="false">IF(C109="","",ROW()-29)</f>
        <v/>
      </c>
      <c r="B109" s="144"/>
      <c r="C109" s="145"/>
      <c r="D109" s="143"/>
      <c r="E109" s="146"/>
      <c r="F109" s="148" t="str">
        <f aca="false">IF(OR(D109="",E109=""),"",D109*E109)</f>
        <v/>
      </c>
      <c r="G109" s="144"/>
      <c r="H109" s="143" t="str">
        <f aca="false">IF(OR(B109="",G109=""),"",G109-B109)</f>
        <v/>
      </c>
      <c r="I109" s="143"/>
      <c r="J109" s="146"/>
      <c r="K109" s="147"/>
      <c r="L109" s="148" t="str">
        <f aca="false">IF(OR(C109="",I109="",K109=""),"",K109*100*I109)</f>
        <v/>
      </c>
      <c r="M109" s="145"/>
      <c r="N109" s="144"/>
      <c r="O109" s="147"/>
      <c r="P109" s="148" t="str">
        <f aca="false">IF(OR(C109="",M109=""),"",IF(M109="Assigned",(J109-E109)*D109+L109,IF(M109="Expired",L109,IF(M109="Closed",IF(OR(O109="",I109="",K109=""),"",(K109-O109)*100*I109),""))))</f>
        <v/>
      </c>
      <c r="Q109" s="152" t="str">
        <f aca="false">IF(OR(L109="",F109="",F109=0),"",L109/F109)</f>
        <v/>
      </c>
      <c r="R109" s="152" t="str">
        <f aca="false">IF(OR(Q109="",B109=""),"",IF(N109&lt;&gt;"",Q109*(365/(N109-B109)),IF(G109&lt;&gt;"",Q109*(365/(G109-B109)),IF(H109&lt;&gt;"",Q109*(365/H109),""))))</f>
        <v/>
      </c>
      <c r="S109" s="145" t="str">
        <f aca="false">IF(C109="","",IF(N109="","Open",IF(P109&gt;=0,"Won","Lost")))</f>
        <v/>
      </c>
      <c r="T109" s="150"/>
    </row>
    <row r="110" customFormat="false" ht="15" hidden="false" customHeight="true" outlineLevel="0" collapsed="false">
      <c r="A110" s="143" t="str">
        <f aca="false">IF(C110="","",ROW()-29)</f>
        <v/>
      </c>
      <c r="B110" s="144"/>
      <c r="C110" s="145"/>
      <c r="D110" s="143"/>
      <c r="E110" s="146"/>
      <c r="F110" s="148" t="str">
        <f aca="false">IF(OR(D110="",E110=""),"",D110*E110)</f>
        <v/>
      </c>
      <c r="G110" s="144"/>
      <c r="H110" s="143" t="str">
        <f aca="false">IF(OR(B110="",G110=""),"",G110-B110)</f>
        <v/>
      </c>
      <c r="I110" s="143"/>
      <c r="J110" s="146"/>
      <c r="K110" s="147"/>
      <c r="L110" s="148" t="str">
        <f aca="false">IF(OR(C110="",I110="",K110=""),"",K110*100*I110)</f>
        <v/>
      </c>
      <c r="M110" s="145"/>
      <c r="N110" s="144"/>
      <c r="O110" s="147"/>
      <c r="P110" s="148" t="str">
        <f aca="false">IF(OR(C110="",M110=""),"",IF(M110="Assigned",(J110-E110)*D110+L110,IF(M110="Expired",L110,IF(M110="Closed",IF(OR(O110="",I110="",K110=""),"",(K110-O110)*100*I110),""))))</f>
        <v/>
      </c>
      <c r="Q110" s="152" t="str">
        <f aca="false">IF(OR(L110="",F110="",F110=0),"",L110/F110)</f>
        <v/>
      </c>
      <c r="R110" s="152" t="str">
        <f aca="false">IF(OR(Q110="",B110=""),"",IF(N110&lt;&gt;"",Q110*(365/(N110-B110)),IF(G110&lt;&gt;"",Q110*(365/(G110-B110)),IF(H110&lt;&gt;"",Q110*(365/H110),""))))</f>
        <v/>
      </c>
      <c r="S110" s="145" t="str">
        <f aca="false">IF(C110="","",IF(N110="","Open",IF(P110&gt;=0,"Won","Lost")))</f>
        <v/>
      </c>
      <c r="T110" s="150"/>
    </row>
    <row r="111" customFormat="false" ht="15" hidden="false" customHeight="true" outlineLevel="0" collapsed="false">
      <c r="A111" s="143" t="str">
        <f aca="false">IF(C111="","",ROW()-29)</f>
        <v/>
      </c>
      <c r="B111" s="144"/>
      <c r="C111" s="145"/>
      <c r="D111" s="143"/>
      <c r="E111" s="146"/>
      <c r="F111" s="148" t="str">
        <f aca="false">IF(OR(D111="",E111=""),"",D111*E111)</f>
        <v/>
      </c>
      <c r="G111" s="144"/>
      <c r="H111" s="143" t="str">
        <f aca="false">IF(OR(B111="",G111=""),"",G111-B111)</f>
        <v/>
      </c>
      <c r="I111" s="143"/>
      <c r="J111" s="146"/>
      <c r="K111" s="147"/>
      <c r="L111" s="148" t="str">
        <f aca="false">IF(OR(C111="",I111="",K111=""),"",K111*100*I111)</f>
        <v/>
      </c>
      <c r="M111" s="145"/>
      <c r="N111" s="144"/>
      <c r="O111" s="147"/>
      <c r="P111" s="148" t="str">
        <f aca="false">IF(OR(C111="",M111=""),"",IF(M111="Assigned",(J111-E111)*D111+L111,IF(M111="Expired",L111,IF(M111="Closed",IF(OR(O111="",I111="",K111=""),"",(K111-O111)*100*I111),""))))</f>
        <v/>
      </c>
      <c r="Q111" s="152" t="str">
        <f aca="false">IF(OR(L111="",F111="",F111=0),"",L111/F111)</f>
        <v/>
      </c>
      <c r="R111" s="152" t="str">
        <f aca="false">IF(OR(Q111="",B111=""),"",IF(N111&lt;&gt;"",Q111*(365/(N111-B111)),IF(G111&lt;&gt;"",Q111*(365/(G111-B111)),IF(H111&lt;&gt;"",Q111*(365/H111),""))))</f>
        <v/>
      </c>
      <c r="S111" s="145" t="str">
        <f aca="false">IF(C111="","",IF(N111="","Open",IF(P111&gt;=0,"Won","Lost")))</f>
        <v/>
      </c>
      <c r="T111" s="150"/>
    </row>
    <row r="112" customFormat="false" ht="15" hidden="false" customHeight="true" outlineLevel="0" collapsed="false">
      <c r="A112" s="143" t="str">
        <f aca="false">IF(C112="","",ROW()-29)</f>
        <v/>
      </c>
      <c r="B112" s="144"/>
      <c r="C112" s="145"/>
      <c r="D112" s="143"/>
      <c r="E112" s="146"/>
      <c r="F112" s="148" t="str">
        <f aca="false">IF(OR(D112="",E112=""),"",D112*E112)</f>
        <v/>
      </c>
      <c r="G112" s="144"/>
      <c r="H112" s="143" t="str">
        <f aca="false">IF(OR(B112="",G112=""),"",G112-B112)</f>
        <v/>
      </c>
      <c r="I112" s="143"/>
      <c r="J112" s="146"/>
      <c r="K112" s="147"/>
      <c r="L112" s="148" t="str">
        <f aca="false">IF(OR(C112="",I112="",K112=""),"",K112*100*I112)</f>
        <v/>
      </c>
      <c r="M112" s="145"/>
      <c r="N112" s="144"/>
      <c r="O112" s="147"/>
      <c r="P112" s="148" t="str">
        <f aca="false">IF(OR(C112="",M112=""),"",IF(M112="Assigned",(J112-E112)*D112+L112,IF(M112="Expired",L112,IF(M112="Closed",IF(OR(O112="",I112="",K112=""),"",(K112-O112)*100*I112),""))))</f>
        <v/>
      </c>
      <c r="Q112" s="152" t="str">
        <f aca="false">IF(OR(L112="",F112="",F112=0),"",L112/F112)</f>
        <v/>
      </c>
      <c r="R112" s="152" t="str">
        <f aca="false">IF(OR(Q112="",B112=""),"",IF(N112&lt;&gt;"",Q112*(365/(N112-B112)),IF(G112&lt;&gt;"",Q112*(365/(G112-B112)),IF(H112&lt;&gt;"",Q112*(365/H112),""))))</f>
        <v/>
      </c>
      <c r="S112" s="145" t="str">
        <f aca="false">IF(C112="","",IF(N112="","Open",IF(P112&gt;=0,"Won","Lost")))</f>
        <v/>
      </c>
      <c r="T112" s="150"/>
    </row>
    <row r="113" customFormat="false" ht="15" hidden="false" customHeight="true" outlineLevel="0" collapsed="false">
      <c r="A113" s="143" t="str">
        <f aca="false">IF(C113="","",ROW()-29)</f>
        <v/>
      </c>
      <c r="B113" s="144"/>
      <c r="C113" s="145"/>
      <c r="D113" s="143"/>
      <c r="E113" s="146"/>
      <c r="F113" s="148" t="str">
        <f aca="false">IF(OR(D113="",E113=""),"",D113*E113)</f>
        <v/>
      </c>
      <c r="G113" s="144"/>
      <c r="H113" s="143" t="str">
        <f aca="false">IF(OR(B113="",G113=""),"",G113-B113)</f>
        <v/>
      </c>
      <c r="I113" s="143"/>
      <c r="J113" s="146"/>
      <c r="K113" s="147"/>
      <c r="L113" s="148" t="str">
        <f aca="false">IF(OR(C113="",I113="",K113=""),"",K113*100*I113)</f>
        <v/>
      </c>
      <c r="M113" s="145"/>
      <c r="N113" s="144"/>
      <c r="O113" s="147"/>
      <c r="P113" s="148" t="str">
        <f aca="false">IF(OR(C113="",M113=""),"",IF(M113="Assigned",(J113-E113)*D113+L113,IF(M113="Expired",L113,IF(M113="Closed",IF(OR(O113="",I113="",K113=""),"",(K113-O113)*100*I113),""))))</f>
        <v/>
      </c>
      <c r="Q113" s="152" t="str">
        <f aca="false">IF(OR(L113="",F113="",F113=0),"",L113/F113)</f>
        <v/>
      </c>
      <c r="R113" s="152" t="str">
        <f aca="false">IF(OR(Q113="",B113=""),"",IF(N113&lt;&gt;"",Q113*(365/(N113-B113)),IF(G113&lt;&gt;"",Q113*(365/(G113-B113)),IF(H113&lt;&gt;"",Q113*(365/H113),""))))</f>
        <v/>
      </c>
      <c r="S113" s="145" t="str">
        <f aca="false">IF(C113="","",IF(N113="","Open",IF(P113&gt;=0,"Won","Lost")))</f>
        <v/>
      </c>
      <c r="T113" s="150"/>
    </row>
    <row r="114" customFormat="false" ht="15" hidden="false" customHeight="true" outlineLevel="0" collapsed="false">
      <c r="A114" s="143" t="str">
        <f aca="false">IF(C114="","",ROW()-29)</f>
        <v/>
      </c>
      <c r="B114" s="144"/>
      <c r="C114" s="145"/>
      <c r="D114" s="143"/>
      <c r="E114" s="146"/>
      <c r="F114" s="148" t="str">
        <f aca="false">IF(OR(D114="",E114=""),"",D114*E114)</f>
        <v/>
      </c>
      <c r="G114" s="144"/>
      <c r="H114" s="143" t="str">
        <f aca="false">IF(OR(B114="",G114=""),"",G114-B114)</f>
        <v/>
      </c>
      <c r="I114" s="143"/>
      <c r="J114" s="146"/>
      <c r="K114" s="147"/>
      <c r="L114" s="148" t="str">
        <f aca="false">IF(OR(C114="",I114="",K114=""),"",K114*100*I114)</f>
        <v/>
      </c>
      <c r="M114" s="145"/>
      <c r="N114" s="144"/>
      <c r="O114" s="147"/>
      <c r="P114" s="148" t="str">
        <f aca="false">IF(OR(C114="",M114=""),"",IF(M114="Assigned",(J114-E114)*D114+L114,IF(M114="Expired",L114,IF(M114="Closed",IF(OR(O114="",I114="",K114=""),"",(K114-O114)*100*I114),""))))</f>
        <v/>
      </c>
      <c r="Q114" s="152" t="str">
        <f aca="false">IF(OR(L114="",F114="",F114=0),"",L114/F114)</f>
        <v/>
      </c>
      <c r="R114" s="152" t="str">
        <f aca="false">IF(OR(Q114="",B114=""),"",IF(N114&lt;&gt;"",Q114*(365/(N114-B114)),IF(G114&lt;&gt;"",Q114*(365/(G114-B114)),IF(H114&lt;&gt;"",Q114*(365/H114),""))))</f>
        <v/>
      </c>
      <c r="S114" s="145" t="str">
        <f aca="false">IF(C114="","",IF(N114="","Open",IF(P114&gt;=0,"Won","Lost")))</f>
        <v/>
      </c>
      <c r="T114" s="150"/>
    </row>
    <row r="115" customFormat="false" ht="15" hidden="false" customHeight="true" outlineLevel="0" collapsed="false">
      <c r="A115" s="143" t="str">
        <f aca="false">IF(C115="","",ROW()-29)</f>
        <v/>
      </c>
      <c r="B115" s="144"/>
      <c r="C115" s="145"/>
      <c r="D115" s="143"/>
      <c r="E115" s="146"/>
      <c r="F115" s="148" t="str">
        <f aca="false">IF(OR(D115="",E115=""),"",D115*E115)</f>
        <v/>
      </c>
      <c r="G115" s="144"/>
      <c r="H115" s="143" t="str">
        <f aca="false">IF(OR(B115="",G115=""),"",G115-B115)</f>
        <v/>
      </c>
      <c r="I115" s="143"/>
      <c r="J115" s="146"/>
      <c r="K115" s="147"/>
      <c r="L115" s="148" t="str">
        <f aca="false">IF(OR(C115="",I115="",K115=""),"",K115*100*I115)</f>
        <v/>
      </c>
      <c r="M115" s="145"/>
      <c r="N115" s="144"/>
      <c r="O115" s="147"/>
      <c r="P115" s="148" t="str">
        <f aca="false">IF(OR(C115="",M115=""),"",IF(M115="Assigned",(J115-E115)*D115+L115,IF(M115="Expired",L115,IF(M115="Closed",IF(OR(O115="",I115="",K115=""),"",(K115-O115)*100*I115),""))))</f>
        <v/>
      </c>
      <c r="Q115" s="152" t="str">
        <f aca="false">IF(OR(L115="",F115="",F115=0),"",L115/F115)</f>
        <v/>
      </c>
      <c r="R115" s="152" t="str">
        <f aca="false">IF(OR(Q115="",B115=""),"",IF(N115&lt;&gt;"",Q115*(365/(N115-B115)),IF(G115&lt;&gt;"",Q115*(365/(G115-B115)),IF(H115&lt;&gt;"",Q115*(365/H115),""))))</f>
        <v/>
      </c>
      <c r="S115" s="145" t="str">
        <f aca="false">IF(C115="","",IF(N115="","Open",IF(P115&gt;=0,"Won","Lost")))</f>
        <v/>
      </c>
      <c r="T115" s="150"/>
    </row>
    <row r="116" customFormat="false" ht="15" hidden="false" customHeight="true" outlineLevel="0" collapsed="false">
      <c r="A116" s="143" t="str">
        <f aca="false">IF(C116="","",ROW()-29)</f>
        <v/>
      </c>
      <c r="B116" s="144"/>
      <c r="C116" s="145"/>
      <c r="D116" s="143"/>
      <c r="E116" s="146"/>
      <c r="F116" s="148" t="str">
        <f aca="false">IF(OR(D116="",E116=""),"",D116*E116)</f>
        <v/>
      </c>
      <c r="G116" s="144"/>
      <c r="H116" s="143" t="str">
        <f aca="false">IF(OR(B116="",G116=""),"",G116-B116)</f>
        <v/>
      </c>
      <c r="I116" s="143"/>
      <c r="J116" s="146"/>
      <c r="K116" s="147"/>
      <c r="L116" s="148" t="str">
        <f aca="false">IF(OR(C116="",I116="",K116=""),"",K116*100*I116)</f>
        <v/>
      </c>
      <c r="M116" s="145"/>
      <c r="N116" s="144"/>
      <c r="O116" s="147"/>
      <c r="P116" s="148" t="str">
        <f aca="false">IF(OR(C116="",M116=""),"",IF(M116="Assigned",(J116-E116)*D116+L116,IF(M116="Expired",L116,IF(M116="Closed",IF(OR(O116="",I116="",K116=""),"",(K116-O116)*100*I116),""))))</f>
        <v/>
      </c>
      <c r="Q116" s="152" t="str">
        <f aca="false">IF(OR(L116="",F116="",F116=0),"",L116/F116)</f>
        <v/>
      </c>
      <c r="R116" s="152" t="str">
        <f aca="false">IF(OR(Q116="",B116=""),"",IF(N116&lt;&gt;"",Q116*(365/(N116-B116)),IF(G116&lt;&gt;"",Q116*(365/(G116-B116)),IF(H116&lt;&gt;"",Q116*(365/H116),""))))</f>
        <v/>
      </c>
      <c r="S116" s="145" t="str">
        <f aca="false">IF(C116="","",IF(N116="","Open",IF(P116&gt;=0,"Won","Lost")))</f>
        <v/>
      </c>
      <c r="T116" s="150"/>
    </row>
    <row r="117" customFormat="false" ht="15" hidden="false" customHeight="true" outlineLevel="0" collapsed="false">
      <c r="A117" s="143" t="str">
        <f aca="false">IF(C117="","",ROW()-29)</f>
        <v/>
      </c>
      <c r="B117" s="144"/>
      <c r="C117" s="145"/>
      <c r="D117" s="143"/>
      <c r="E117" s="146"/>
      <c r="F117" s="148" t="str">
        <f aca="false">IF(OR(D117="",E117=""),"",D117*E117)</f>
        <v/>
      </c>
      <c r="G117" s="144"/>
      <c r="H117" s="143" t="str">
        <f aca="false">IF(OR(B117="",G117=""),"",G117-B117)</f>
        <v/>
      </c>
      <c r="I117" s="143"/>
      <c r="J117" s="146"/>
      <c r="K117" s="147"/>
      <c r="L117" s="148" t="str">
        <f aca="false">IF(OR(C117="",I117="",K117=""),"",K117*100*I117)</f>
        <v/>
      </c>
      <c r="M117" s="145"/>
      <c r="N117" s="144"/>
      <c r="O117" s="147"/>
      <c r="P117" s="148" t="str">
        <f aca="false">IF(OR(C117="",M117=""),"",IF(M117="Assigned",(J117-E117)*D117+L117,IF(M117="Expired",L117,IF(M117="Closed",IF(OR(O117="",I117="",K117=""),"",(K117-O117)*100*I117),""))))</f>
        <v/>
      </c>
      <c r="Q117" s="152" t="str">
        <f aca="false">IF(OR(L117="",F117="",F117=0),"",L117/F117)</f>
        <v/>
      </c>
      <c r="R117" s="152" t="str">
        <f aca="false">IF(OR(Q117="",B117=""),"",IF(N117&lt;&gt;"",Q117*(365/(N117-B117)),IF(G117&lt;&gt;"",Q117*(365/(G117-B117)),IF(H117&lt;&gt;"",Q117*(365/H117),""))))</f>
        <v/>
      </c>
      <c r="S117" s="145" t="str">
        <f aca="false">IF(C117="","",IF(N117="","Open",IF(P117&gt;=0,"Won","Lost")))</f>
        <v/>
      </c>
      <c r="T117" s="150"/>
    </row>
    <row r="118" customFormat="false" ht="15" hidden="false" customHeight="true" outlineLevel="0" collapsed="false">
      <c r="A118" s="143" t="str">
        <f aca="false">IF(C118="","",ROW()-29)</f>
        <v/>
      </c>
      <c r="B118" s="144"/>
      <c r="C118" s="145"/>
      <c r="D118" s="143"/>
      <c r="E118" s="146"/>
      <c r="F118" s="148" t="str">
        <f aca="false">IF(OR(D118="",E118=""),"",D118*E118)</f>
        <v/>
      </c>
      <c r="G118" s="144"/>
      <c r="H118" s="143" t="str">
        <f aca="false">IF(OR(B118="",G118=""),"",G118-B118)</f>
        <v/>
      </c>
      <c r="I118" s="143"/>
      <c r="J118" s="146"/>
      <c r="K118" s="147"/>
      <c r="L118" s="148" t="str">
        <f aca="false">IF(OR(C118="",I118="",K118=""),"",K118*100*I118)</f>
        <v/>
      </c>
      <c r="M118" s="145"/>
      <c r="N118" s="144"/>
      <c r="O118" s="147"/>
      <c r="P118" s="148" t="str">
        <f aca="false">IF(OR(C118="",M118=""),"",IF(M118="Assigned",(J118-E118)*D118+L118,IF(M118="Expired",L118,IF(M118="Closed",IF(OR(O118="",I118="",K118=""),"",(K118-O118)*100*I118),""))))</f>
        <v/>
      </c>
      <c r="Q118" s="152" t="str">
        <f aca="false">IF(OR(L118="",F118="",F118=0),"",L118/F118)</f>
        <v/>
      </c>
      <c r="R118" s="152" t="str">
        <f aca="false">IF(OR(Q118="",B118=""),"",IF(N118&lt;&gt;"",Q118*(365/(N118-B118)),IF(G118&lt;&gt;"",Q118*(365/(G118-B118)),IF(H118&lt;&gt;"",Q118*(365/H118),""))))</f>
        <v/>
      </c>
      <c r="S118" s="145" t="str">
        <f aca="false">IF(C118="","",IF(N118="","Open",IF(P118&gt;=0,"Won","Lost")))</f>
        <v/>
      </c>
      <c r="T118" s="150"/>
    </row>
    <row r="119" customFormat="false" ht="15" hidden="false" customHeight="true" outlineLevel="0" collapsed="false">
      <c r="A119" s="143" t="str">
        <f aca="false">IF(C119="","",ROW()-29)</f>
        <v/>
      </c>
      <c r="B119" s="144"/>
      <c r="C119" s="145"/>
      <c r="D119" s="143"/>
      <c r="E119" s="146"/>
      <c r="F119" s="148" t="str">
        <f aca="false">IF(OR(D119="",E119=""),"",D119*E119)</f>
        <v/>
      </c>
      <c r="G119" s="144"/>
      <c r="H119" s="143" t="str">
        <f aca="false">IF(OR(B119="",G119=""),"",G119-B119)</f>
        <v/>
      </c>
      <c r="I119" s="143"/>
      <c r="J119" s="146"/>
      <c r="K119" s="147"/>
      <c r="L119" s="148" t="str">
        <f aca="false">IF(OR(C119="",I119="",K119=""),"",K119*100*I119)</f>
        <v/>
      </c>
      <c r="M119" s="145"/>
      <c r="N119" s="144"/>
      <c r="O119" s="147"/>
      <c r="P119" s="148" t="str">
        <f aca="false">IF(OR(C119="",M119=""),"",IF(M119="Assigned",(J119-E119)*D119+L119,IF(M119="Expired",L119,IF(M119="Closed",IF(OR(O119="",I119="",K119=""),"",(K119-O119)*100*I119),""))))</f>
        <v/>
      </c>
      <c r="Q119" s="152" t="str">
        <f aca="false">IF(OR(L119="",F119="",F119=0),"",L119/F119)</f>
        <v/>
      </c>
      <c r="R119" s="152" t="str">
        <f aca="false">IF(OR(Q119="",B119=""),"",IF(N119&lt;&gt;"",Q119*(365/(N119-B119)),IF(G119&lt;&gt;"",Q119*(365/(G119-B119)),IF(H119&lt;&gt;"",Q119*(365/H119),""))))</f>
        <v/>
      </c>
      <c r="S119" s="145" t="str">
        <f aca="false">IF(C119="","",IF(N119="","Open",IF(P119&gt;=0,"Won","Lost")))</f>
        <v/>
      </c>
      <c r="T119" s="150"/>
    </row>
    <row r="120" customFormat="false" ht="15" hidden="false" customHeight="true" outlineLevel="0" collapsed="false">
      <c r="A120" s="143" t="str">
        <f aca="false">IF(C120="","",ROW()-29)</f>
        <v/>
      </c>
      <c r="B120" s="144"/>
      <c r="C120" s="145"/>
      <c r="D120" s="143"/>
      <c r="E120" s="146"/>
      <c r="F120" s="148" t="str">
        <f aca="false">IF(OR(D120="",E120=""),"",D120*E120)</f>
        <v/>
      </c>
      <c r="G120" s="144"/>
      <c r="H120" s="143" t="str">
        <f aca="false">IF(OR(B120="",G120=""),"",G120-B120)</f>
        <v/>
      </c>
      <c r="I120" s="143"/>
      <c r="J120" s="146"/>
      <c r="K120" s="147"/>
      <c r="L120" s="148" t="str">
        <f aca="false">IF(OR(C120="",I120="",K120=""),"",K120*100*I120)</f>
        <v/>
      </c>
      <c r="M120" s="145"/>
      <c r="N120" s="144"/>
      <c r="O120" s="147"/>
      <c r="P120" s="148" t="str">
        <f aca="false">IF(OR(C120="",M120=""),"",IF(M120="Assigned",(J120-E120)*D120+L120,IF(M120="Expired",L120,IF(M120="Closed",IF(OR(O120="",I120="",K120=""),"",(K120-O120)*100*I120),""))))</f>
        <v/>
      </c>
      <c r="Q120" s="152" t="str">
        <f aca="false">IF(OR(L120="",F120="",F120=0),"",L120/F120)</f>
        <v/>
      </c>
      <c r="R120" s="152" t="str">
        <f aca="false">IF(OR(Q120="",B120=""),"",IF(N120&lt;&gt;"",Q120*(365/(N120-B120)),IF(G120&lt;&gt;"",Q120*(365/(G120-B120)),IF(H120&lt;&gt;"",Q120*(365/H120),""))))</f>
        <v/>
      </c>
      <c r="S120" s="145" t="str">
        <f aca="false">IF(C120="","",IF(N120="","Open",IF(P120&gt;=0,"Won","Lost")))</f>
        <v/>
      </c>
      <c r="T120" s="150"/>
    </row>
    <row r="121" customFormat="false" ht="15" hidden="false" customHeight="true" outlineLevel="0" collapsed="false">
      <c r="A121" s="143" t="str">
        <f aca="false">IF(C121="","",ROW()-29)</f>
        <v/>
      </c>
      <c r="B121" s="144"/>
      <c r="C121" s="145"/>
      <c r="D121" s="143"/>
      <c r="E121" s="146"/>
      <c r="F121" s="148" t="str">
        <f aca="false">IF(OR(D121="",E121=""),"",D121*E121)</f>
        <v/>
      </c>
      <c r="G121" s="144"/>
      <c r="H121" s="143" t="str">
        <f aca="false">IF(OR(B121="",G121=""),"",G121-B121)</f>
        <v/>
      </c>
      <c r="I121" s="143"/>
      <c r="J121" s="146"/>
      <c r="K121" s="147"/>
      <c r="L121" s="148" t="str">
        <f aca="false">IF(OR(C121="",I121="",K121=""),"",K121*100*I121)</f>
        <v/>
      </c>
      <c r="M121" s="145"/>
      <c r="N121" s="144"/>
      <c r="O121" s="147"/>
      <c r="P121" s="148" t="str">
        <f aca="false">IF(OR(C121="",M121=""),"",IF(M121="Assigned",(J121-E121)*D121+L121,IF(M121="Expired",L121,IF(M121="Closed",IF(OR(O121="",I121="",K121=""),"",(K121-O121)*100*I121),""))))</f>
        <v/>
      </c>
      <c r="Q121" s="152" t="str">
        <f aca="false">IF(OR(L121="",F121="",F121=0),"",L121/F121)</f>
        <v/>
      </c>
      <c r="R121" s="152" t="str">
        <f aca="false">IF(OR(Q121="",B121=""),"",IF(N121&lt;&gt;"",Q121*(365/(N121-B121)),IF(G121&lt;&gt;"",Q121*(365/(G121-B121)),IF(H121&lt;&gt;"",Q121*(365/H121),""))))</f>
        <v/>
      </c>
      <c r="S121" s="145" t="str">
        <f aca="false">IF(C121="","",IF(N121="","Open",IF(P121&gt;=0,"Won","Lost")))</f>
        <v/>
      </c>
      <c r="T121" s="150"/>
    </row>
    <row r="122" customFormat="false" ht="15" hidden="false" customHeight="true" outlineLevel="0" collapsed="false">
      <c r="A122" s="143" t="str">
        <f aca="false">IF(C122="","",ROW()-29)</f>
        <v/>
      </c>
      <c r="B122" s="144"/>
      <c r="C122" s="145"/>
      <c r="D122" s="143"/>
      <c r="E122" s="146"/>
      <c r="F122" s="148" t="str">
        <f aca="false">IF(OR(D122="",E122=""),"",D122*E122)</f>
        <v/>
      </c>
      <c r="G122" s="144"/>
      <c r="H122" s="143" t="str">
        <f aca="false">IF(OR(B122="",G122=""),"",G122-B122)</f>
        <v/>
      </c>
      <c r="I122" s="143"/>
      <c r="J122" s="146"/>
      <c r="K122" s="147"/>
      <c r="L122" s="148" t="str">
        <f aca="false">IF(OR(C122="",I122="",K122=""),"",K122*100*I122)</f>
        <v/>
      </c>
      <c r="M122" s="145"/>
      <c r="N122" s="144"/>
      <c r="O122" s="147"/>
      <c r="P122" s="148" t="str">
        <f aca="false">IF(OR(C122="",M122=""),"",IF(M122="Assigned",(J122-E122)*D122+L122,IF(M122="Expired",L122,IF(M122="Closed",IF(OR(O122="",I122="",K122=""),"",(K122-O122)*100*I122),""))))</f>
        <v/>
      </c>
      <c r="Q122" s="152" t="str">
        <f aca="false">IF(OR(L122="",F122="",F122=0),"",L122/F122)</f>
        <v/>
      </c>
      <c r="R122" s="152" t="str">
        <f aca="false">IF(OR(Q122="",B122=""),"",IF(N122&lt;&gt;"",Q122*(365/(N122-B122)),IF(G122&lt;&gt;"",Q122*(365/(G122-B122)),IF(H122&lt;&gt;"",Q122*(365/H122),""))))</f>
        <v/>
      </c>
      <c r="S122" s="145" t="str">
        <f aca="false">IF(C122="","",IF(N122="","Open",IF(P122&gt;=0,"Won","Lost")))</f>
        <v/>
      </c>
      <c r="T122" s="150"/>
    </row>
    <row r="123" customFormat="false" ht="15" hidden="false" customHeight="true" outlineLevel="0" collapsed="false">
      <c r="A123" s="143" t="str">
        <f aca="false">IF(C123="","",ROW()-29)</f>
        <v/>
      </c>
      <c r="B123" s="144"/>
      <c r="C123" s="145"/>
      <c r="D123" s="143"/>
      <c r="E123" s="146"/>
      <c r="F123" s="148" t="str">
        <f aca="false">IF(OR(D123="",E123=""),"",D123*E123)</f>
        <v/>
      </c>
      <c r="G123" s="144"/>
      <c r="H123" s="143" t="str">
        <f aca="false">IF(OR(B123="",G123=""),"",G123-B123)</f>
        <v/>
      </c>
      <c r="I123" s="143"/>
      <c r="J123" s="146"/>
      <c r="K123" s="147"/>
      <c r="L123" s="148" t="str">
        <f aca="false">IF(OR(C123="",I123="",K123=""),"",K123*100*I123)</f>
        <v/>
      </c>
      <c r="M123" s="145"/>
      <c r="N123" s="144"/>
      <c r="O123" s="147"/>
      <c r="P123" s="148" t="str">
        <f aca="false">IF(OR(C123="",M123=""),"",IF(M123="Assigned",(J123-E123)*D123+L123,IF(M123="Expired",L123,IF(M123="Closed",IF(OR(O123="",I123="",K123=""),"",(K123-O123)*100*I123),""))))</f>
        <v/>
      </c>
      <c r="Q123" s="152" t="str">
        <f aca="false">IF(OR(L123="",F123="",F123=0),"",L123/F123)</f>
        <v/>
      </c>
      <c r="R123" s="152" t="str">
        <f aca="false">IF(OR(Q123="",B123=""),"",IF(N123&lt;&gt;"",Q123*(365/(N123-B123)),IF(G123&lt;&gt;"",Q123*(365/(G123-B123)),IF(H123&lt;&gt;"",Q123*(365/H123),""))))</f>
        <v/>
      </c>
      <c r="S123" s="145" t="str">
        <f aca="false">IF(C123="","",IF(N123="","Open",IF(P123&gt;=0,"Won","Lost")))</f>
        <v/>
      </c>
      <c r="T123" s="150"/>
    </row>
    <row r="124" customFormat="false" ht="15" hidden="false" customHeight="true" outlineLevel="0" collapsed="false">
      <c r="A124" s="143" t="str">
        <f aca="false">IF(C124="","",ROW()-29)</f>
        <v/>
      </c>
      <c r="B124" s="144"/>
      <c r="C124" s="145"/>
      <c r="D124" s="143"/>
      <c r="E124" s="146"/>
      <c r="F124" s="148" t="str">
        <f aca="false">IF(OR(D124="",E124=""),"",D124*E124)</f>
        <v/>
      </c>
      <c r="G124" s="144"/>
      <c r="H124" s="143" t="str">
        <f aca="false">IF(OR(B124="",G124=""),"",G124-B124)</f>
        <v/>
      </c>
      <c r="I124" s="143"/>
      <c r="J124" s="146"/>
      <c r="K124" s="147"/>
      <c r="L124" s="148" t="str">
        <f aca="false">IF(OR(C124="",I124="",K124=""),"",K124*100*I124)</f>
        <v/>
      </c>
      <c r="M124" s="145"/>
      <c r="N124" s="144"/>
      <c r="O124" s="147"/>
      <c r="P124" s="148" t="str">
        <f aca="false">IF(OR(C124="",M124=""),"",IF(M124="Assigned",(J124-E124)*D124+L124,IF(M124="Expired",L124,IF(M124="Closed",IF(OR(O124="",I124="",K124=""),"",(K124-O124)*100*I124),""))))</f>
        <v/>
      </c>
      <c r="Q124" s="152" t="str">
        <f aca="false">IF(OR(L124="",F124="",F124=0),"",L124/F124)</f>
        <v/>
      </c>
      <c r="R124" s="152" t="str">
        <f aca="false">IF(OR(Q124="",B124=""),"",IF(N124&lt;&gt;"",Q124*(365/(N124-B124)),IF(G124&lt;&gt;"",Q124*(365/(G124-B124)),IF(H124&lt;&gt;"",Q124*(365/H124),""))))</f>
        <v/>
      </c>
      <c r="S124" s="145" t="str">
        <f aca="false">IF(C124="","",IF(N124="","Open",IF(P124&gt;=0,"Won","Lost")))</f>
        <v/>
      </c>
      <c r="T124" s="150"/>
    </row>
    <row r="125" customFormat="false" ht="15" hidden="false" customHeight="true" outlineLevel="0" collapsed="false">
      <c r="A125" s="143" t="str">
        <f aca="false">IF(C125="","",ROW()-29)</f>
        <v/>
      </c>
      <c r="B125" s="144"/>
      <c r="C125" s="145"/>
      <c r="D125" s="143"/>
      <c r="E125" s="146"/>
      <c r="F125" s="148" t="str">
        <f aca="false">IF(OR(D125="",E125=""),"",D125*E125)</f>
        <v/>
      </c>
      <c r="G125" s="144"/>
      <c r="H125" s="143" t="str">
        <f aca="false">IF(OR(B125="",G125=""),"",G125-B125)</f>
        <v/>
      </c>
      <c r="I125" s="143"/>
      <c r="J125" s="146"/>
      <c r="K125" s="147"/>
      <c r="L125" s="148" t="str">
        <f aca="false">IF(OR(C125="",I125="",K125=""),"",K125*100*I125)</f>
        <v/>
      </c>
      <c r="M125" s="145"/>
      <c r="N125" s="144"/>
      <c r="O125" s="147"/>
      <c r="P125" s="148" t="str">
        <f aca="false">IF(OR(C125="",M125=""),"",IF(M125="Assigned",(J125-E125)*D125+L125,IF(M125="Expired",L125,IF(M125="Closed",IF(OR(O125="",I125="",K125=""),"",(K125-O125)*100*I125),""))))</f>
        <v/>
      </c>
      <c r="Q125" s="152" t="str">
        <f aca="false">IF(OR(L125="",F125="",F125=0),"",L125/F125)</f>
        <v/>
      </c>
      <c r="R125" s="152" t="str">
        <f aca="false">IF(OR(Q125="",B125=""),"",IF(N125&lt;&gt;"",Q125*(365/(N125-B125)),IF(G125&lt;&gt;"",Q125*(365/(G125-B125)),IF(H125&lt;&gt;"",Q125*(365/H125),""))))</f>
        <v/>
      </c>
      <c r="S125" s="145" t="str">
        <f aca="false">IF(C125="","",IF(N125="","Open",IF(P125&gt;=0,"Won","Lost")))</f>
        <v/>
      </c>
      <c r="T125" s="150"/>
    </row>
    <row r="126" customFormat="false" ht="15" hidden="false" customHeight="true" outlineLevel="0" collapsed="false">
      <c r="A126" s="143" t="str">
        <f aca="false">IF(C126="","",ROW()-29)</f>
        <v/>
      </c>
      <c r="B126" s="144"/>
      <c r="C126" s="145"/>
      <c r="D126" s="143"/>
      <c r="E126" s="146"/>
      <c r="F126" s="148" t="str">
        <f aca="false">IF(OR(D126="",E126=""),"",D126*E126)</f>
        <v/>
      </c>
      <c r="G126" s="144"/>
      <c r="H126" s="143" t="str">
        <f aca="false">IF(OR(B126="",G126=""),"",G126-B126)</f>
        <v/>
      </c>
      <c r="I126" s="143"/>
      <c r="J126" s="146"/>
      <c r="K126" s="147"/>
      <c r="L126" s="148" t="str">
        <f aca="false">IF(OR(C126="",I126="",K126=""),"",K126*100*I126)</f>
        <v/>
      </c>
      <c r="M126" s="145"/>
      <c r="N126" s="144"/>
      <c r="O126" s="147"/>
      <c r="P126" s="148" t="str">
        <f aca="false">IF(OR(C126="",M126=""),"",IF(M126="Assigned",(J126-E126)*D126+L126,IF(M126="Expired",L126,IF(M126="Closed",IF(OR(O126="",I126="",K126=""),"",(K126-O126)*100*I126),""))))</f>
        <v/>
      </c>
      <c r="Q126" s="152" t="str">
        <f aca="false">IF(OR(L126="",F126="",F126=0),"",L126/F126)</f>
        <v/>
      </c>
      <c r="R126" s="152" t="str">
        <f aca="false">IF(OR(Q126="",B126=""),"",IF(N126&lt;&gt;"",Q126*(365/(N126-B126)),IF(G126&lt;&gt;"",Q126*(365/(G126-B126)),IF(H126&lt;&gt;"",Q126*(365/H126),""))))</f>
        <v/>
      </c>
      <c r="S126" s="145" t="str">
        <f aca="false">IF(C126="","",IF(N126="","Open",IF(P126&gt;=0,"Won","Lost")))</f>
        <v/>
      </c>
      <c r="T126" s="150"/>
    </row>
    <row r="127" customFormat="false" ht="15" hidden="false" customHeight="true" outlineLevel="0" collapsed="false">
      <c r="A127" s="143" t="str">
        <f aca="false">IF(C127="","",ROW()-29)</f>
        <v/>
      </c>
      <c r="B127" s="144"/>
      <c r="C127" s="145"/>
      <c r="D127" s="143"/>
      <c r="E127" s="146"/>
      <c r="F127" s="148" t="str">
        <f aca="false">IF(OR(D127="",E127=""),"",D127*E127)</f>
        <v/>
      </c>
      <c r="G127" s="144"/>
      <c r="H127" s="143" t="str">
        <f aca="false">IF(OR(B127="",G127=""),"",G127-B127)</f>
        <v/>
      </c>
      <c r="I127" s="143"/>
      <c r="J127" s="146"/>
      <c r="K127" s="147"/>
      <c r="L127" s="148" t="str">
        <f aca="false">IF(OR(C127="",I127="",K127=""),"",K127*100*I127)</f>
        <v/>
      </c>
      <c r="M127" s="145"/>
      <c r="N127" s="144"/>
      <c r="O127" s="147"/>
      <c r="P127" s="148" t="str">
        <f aca="false">IF(OR(C127="",M127=""),"",IF(M127="Assigned",(J127-E127)*D127+L127,IF(M127="Expired",L127,IF(M127="Closed",IF(OR(O127="",I127="",K127=""),"",(K127-O127)*100*I127),""))))</f>
        <v/>
      </c>
      <c r="Q127" s="152" t="str">
        <f aca="false">IF(OR(L127="",F127="",F127=0),"",L127/F127)</f>
        <v/>
      </c>
      <c r="R127" s="152" t="str">
        <f aca="false">IF(OR(Q127="",B127=""),"",IF(N127&lt;&gt;"",Q127*(365/(N127-B127)),IF(G127&lt;&gt;"",Q127*(365/(G127-B127)),IF(H127&lt;&gt;"",Q127*(365/H127),""))))</f>
        <v/>
      </c>
      <c r="S127" s="145" t="str">
        <f aca="false">IF(C127="","",IF(N127="","Open",IF(P127&gt;=0,"Won","Lost")))</f>
        <v/>
      </c>
      <c r="T127" s="150"/>
    </row>
    <row r="128" customFormat="false" ht="15" hidden="false" customHeight="true" outlineLevel="0" collapsed="false">
      <c r="A128" s="143" t="str">
        <f aca="false">IF(C128="","",ROW()-29)</f>
        <v/>
      </c>
      <c r="B128" s="144"/>
      <c r="C128" s="145"/>
      <c r="D128" s="143"/>
      <c r="E128" s="146"/>
      <c r="F128" s="148" t="str">
        <f aca="false">IF(OR(D128="",E128=""),"",D128*E128)</f>
        <v/>
      </c>
      <c r="G128" s="144"/>
      <c r="H128" s="143" t="str">
        <f aca="false">IF(OR(B128="",G128=""),"",G128-B128)</f>
        <v/>
      </c>
      <c r="I128" s="143"/>
      <c r="J128" s="146"/>
      <c r="K128" s="147"/>
      <c r="L128" s="148" t="str">
        <f aca="false">IF(OR(C128="",I128="",K128=""),"",K128*100*I128)</f>
        <v/>
      </c>
      <c r="M128" s="145"/>
      <c r="N128" s="144"/>
      <c r="O128" s="147"/>
      <c r="P128" s="148" t="str">
        <f aca="false">IF(OR(C128="",M128=""),"",IF(M128="Assigned",(J128-E128)*D128+L128,IF(M128="Expired",L128,IF(M128="Closed",IF(OR(O128="",I128="",K128=""),"",(K128-O128)*100*I128),""))))</f>
        <v/>
      </c>
      <c r="Q128" s="152" t="str">
        <f aca="false">IF(OR(L128="",F128="",F128=0),"",L128/F128)</f>
        <v/>
      </c>
      <c r="R128" s="152" t="str">
        <f aca="false">IF(OR(Q128="",B128=""),"",IF(N128&lt;&gt;"",Q128*(365/(N128-B128)),IF(G128&lt;&gt;"",Q128*(365/(G128-B128)),IF(H128&lt;&gt;"",Q128*(365/H128),""))))</f>
        <v/>
      </c>
      <c r="S128" s="145" t="str">
        <f aca="false">IF(C128="","",IF(N128="","Open",IF(P128&gt;=0,"Won","Lost")))</f>
        <v/>
      </c>
      <c r="T128" s="150"/>
    </row>
    <row r="129" customFormat="false" ht="15" hidden="false" customHeight="true" outlineLevel="0" collapsed="false">
      <c r="A129" s="143" t="str">
        <f aca="false">IF(C129="","",ROW()-29)</f>
        <v/>
      </c>
      <c r="B129" s="144"/>
      <c r="C129" s="145"/>
      <c r="D129" s="143"/>
      <c r="E129" s="146"/>
      <c r="F129" s="148" t="str">
        <f aca="false">IF(OR(D129="",E129=""),"",D129*E129)</f>
        <v/>
      </c>
      <c r="G129" s="144"/>
      <c r="H129" s="143" t="str">
        <f aca="false">IF(OR(B129="",G129=""),"",G129-B129)</f>
        <v/>
      </c>
      <c r="I129" s="143"/>
      <c r="J129" s="146"/>
      <c r="K129" s="147"/>
      <c r="L129" s="148" t="str">
        <f aca="false">IF(OR(C129="",I129="",K129=""),"",K129*100*I129)</f>
        <v/>
      </c>
      <c r="M129" s="145"/>
      <c r="N129" s="144"/>
      <c r="O129" s="147"/>
      <c r="P129" s="148" t="str">
        <f aca="false">IF(OR(C129="",M129=""),"",IF(M129="Assigned",(J129-E129)*D129+L129,IF(M129="Expired",L129,IF(M129="Closed",IF(OR(O129="",I129="",K129=""),"",(K129-O129)*100*I129),""))))</f>
        <v/>
      </c>
      <c r="Q129" s="152" t="str">
        <f aca="false">IF(OR(L129="",F129="",F129=0),"",L129/F129)</f>
        <v/>
      </c>
      <c r="R129" s="152" t="str">
        <f aca="false">IF(OR(Q129="",B129=""),"",IF(N129&lt;&gt;"",Q129*(365/(N129-B129)),IF(G129&lt;&gt;"",Q129*(365/(G129-B129)),IF(H129&lt;&gt;"",Q129*(365/H129),""))))</f>
        <v/>
      </c>
      <c r="S129" s="145" t="str">
        <f aca="false">IF(C129="","",IF(N129="","Open",IF(P129&gt;=0,"Won","Lost")))</f>
        <v/>
      </c>
      <c r="T129" s="150"/>
    </row>
    <row r="130" customFormat="false" ht="15" hidden="false" customHeight="true" outlineLevel="0" collapsed="false">
      <c r="A130" s="143" t="str">
        <f aca="false">IF(C130="","",ROW()-29)</f>
        <v/>
      </c>
      <c r="B130" s="144"/>
      <c r="C130" s="145"/>
      <c r="D130" s="143"/>
      <c r="E130" s="146"/>
      <c r="F130" s="148" t="str">
        <f aca="false">IF(OR(D130="",E130=""),"",D130*E130)</f>
        <v/>
      </c>
      <c r="G130" s="144"/>
      <c r="H130" s="143" t="str">
        <f aca="false">IF(OR(B130="",G130=""),"",G130-B130)</f>
        <v/>
      </c>
      <c r="I130" s="143"/>
      <c r="J130" s="146"/>
      <c r="K130" s="147"/>
      <c r="L130" s="148" t="str">
        <f aca="false">IF(OR(C130="",I130="",K130=""),"",K130*100*I130)</f>
        <v/>
      </c>
      <c r="M130" s="145"/>
      <c r="N130" s="144"/>
      <c r="O130" s="147"/>
      <c r="P130" s="148" t="str">
        <f aca="false">IF(OR(C130="",M130=""),"",IF(M130="Assigned",(J130-E130)*D130+L130,IF(M130="Expired",L130,IF(M130="Closed",IF(OR(O130="",I130="",K130=""),"",(K130-O130)*100*I130),""))))</f>
        <v/>
      </c>
      <c r="Q130" s="152" t="str">
        <f aca="false">IF(OR(L130="",F130="",F130=0),"",L130/F130)</f>
        <v/>
      </c>
      <c r="R130" s="152" t="str">
        <f aca="false">IF(OR(Q130="",B130=""),"",IF(N130&lt;&gt;"",Q130*(365/(N130-B130)),IF(G130&lt;&gt;"",Q130*(365/(G130-B130)),IF(H130&lt;&gt;"",Q130*(365/H130),""))))</f>
        <v/>
      </c>
      <c r="S130" s="145" t="str">
        <f aca="false">IF(C130="","",IF(N130="","Open",IF(P130&gt;=0,"Won","Lost")))</f>
        <v/>
      </c>
      <c r="T130" s="150"/>
    </row>
    <row r="131" customFormat="false" ht="15" hidden="false" customHeight="true" outlineLevel="0" collapsed="false">
      <c r="A131" s="143" t="str">
        <f aca="false">IF(C131="","",ROW()-29)</f>
        <v/>
      </c>
      <c r="B131" s="144"/>
      <c r="C131" s="145"/>
      <c r="D131" s="143"/>
      <c r="E131" s="146"/>
      <c r="F131" s="148" t="str">
        <f aca="false">IF(OR(D131="",E131=""),"",D131*E131)</f>
        <v/>
      </c>
      <c r="G131" s="144"/>
      <c r="H131" s="143" t="str">
        <f aca="false">IF(OR(B131="",G131=""),"",G131-B131)</f>
        <v/>
      </c>
      <c r="I131" s="143"/>
      <c r="J131" s="146"/>
      <c r="K131" s="147"/>
      <c r="L131" s="148" t="str">
        <f aca="false">IF(OR(C131="",I131="",K131=""),"",K131*100*I131)</f>
        <v/>
      </c>
      <c r="M131" s="145"/>
      <c r="N131" s="144"/>
      <c r="O131" s="147"/>
      <c r="P131" s="148" t="str">
        <f aca="false">IF(OR(C131="",M131=""),"",IF(M131="Assigned",(J131-E131)*D131+L131,IF(M131="Expired",L131,IF(M131="Closed",IF(OR(O131="",I131="",K131=""),"",(K131-O131)*100*I131),""))))</f>
        <v/>
      </c>
      <c r="Q131" s="152" t="str">
        <f aca="false">IF(OR(L131="",F131="",F131=0),"",L131/F131)</f>
        <v/>
      </c>
      <c r="R131" s="152" t="str">
        <f aca="false">IF(OR(Q131="",B131=""),"",IF(N131&lt;&gt;"",Q131*(365/(N131-B131)),IF(G131&lt;&gt;"",Q131*(365/(G131-B131)),IF(H131&lt;&gt;"",Q131*(365/H131),""))))</f>
        <v/>
      </c>
      <c r="S131" s="145" t="str">
        <f aca="false">IF(C131="","",IF(N131="","Open",IF(P131&gt;=0,"Won","Lost")))</f>
        <v/>
      </c>
      <c r="T131" s="150"/>
    </row>
    <row r="132" customFormat="false" ht="15" hidden="false" customHeight="true" outlineLevel="0" collapsed="false">
      <c r="A132" s="143" t="str">
        <f aca="false">IF(C132="","",ROW()-29)</f>
        <v/>
      </c>
      <c r="B132" s="144"/>
      <c r="C132" s="145"/>
      <c r="D132" s="143"/>
      <c r="E132" s="146"/>
      <c r="F132" s="148" t="str">
        <f aca="false">IF(OR(D132="",E132=""),"",D132*E132)</f>
        <v/>
      </c>
      <c r="G132" s="144"/>
      <c r="H132" s="143" t="str">
        <f aca="false">IF(OR(B132="",G132=""),"",G132-B132)</f>
        <v/>
      </c>
      <c r="I132" s="143"/>
      <c r="J132" s="146"/>
      <c r="K132" s="147"/>
      <c r="L132" s="148" t="str">
        <f aca="false">IF(OR(C132="",I132="",K132=""),"",K132*100*I132)</f>
        <v/>
      </c>
      <c r="M132" s="145"/>
      <c r="N132" s="144"/>
      <c r="O132" s="147"/>
      <c r="P132" s="148" t="str">
        <f aca="false">IF(OR(C132="",M132=""),"",IF(M132="Assigned",(J132-E132)*D132+L132,IF(M132="Expired",L132,IF(M132="Closed",IF(OR(O132="",I132="",K132=""),"",(K132-O132)*100*I132),""))))</f>
        <v/>
      </c>
      <c r="Q132" s="152" t="str">
        <f aca="false">IF(OR(L132="",F132="",F132=0),"",L132/F132)</f>
        <v/>
      </c>
      <c r="R132" s="152" t="str">
        <f aca="false">IF(OR(Q132="",B132=""),"",IF(N132&lt;&gt;"",Q132*(365/(N132-B132)),IF(G132&lt;&gt;"",Q132*(365/(G132-B132)),IF(H132&lt;&gt;"",Q132*(365/H132),""))))</f>
        <v/>
      </c>
      <c r="S132" s="145" t="str">
        <f aca="false">IF(C132="","",IF(N132="","Open",IF(P132&gt;=0,"Won","Lost")))</f>
        <v/>
      </c>
      <c r="T132" s="150"/>
    </row>
    <row r="133" customFormat="false" ht="15" hidden="false" customHeight="true" outlineLevel="0" collapsed="false">
      <c r="A133" s="143" t="str">
        <f aca="false">IF(C133="","",ROW()-29)</f>
        <v/>
      </c>
      <c r="B133" s="144"/>
      <c r="C133" s="145"/>
      <c r="D133" s="143"/>
      <c r="E133" s="146"/>
      <c r="F133" s="148" t="str">
        <f aca="false">IF(OR(D133="",E133=""),"",D133*E133)</f>
        <v/>
      </c>
      <c r="G133" s="144"/>
      <c r="H133" s="143" t="str">
        <f aca="false">IF(OR(B133="",G133=""),"",G133-B133)</f>
        <v/>
      </c>
      <c r="I133" s="143"/>
      <c r="J133" s="146"/>
      <c r="K133" s="147"/>
      <c r="L133" s="148" t="str">
        <f aca="false">IF(OR(C133="",I133="",K133=""),"",K133*100*I133)</f>
        <v/>
      </c>
      <c r="M133" s="145"/>
      <c r="N133" s="144"/>
      <c r="O133" s="147"/>
      <c r="P133" s="148" t="str">
        <f aca="false">IF(OR(C133="",M133=""),"",IF(M133="Assigned",(J133-E133)*D133+L133,IF(M133="Expired",L133,IF(M133="Closed",IF(OR(O133="",I133="",K133=""),"",(K133-O133)*100*I133),""))))</f>
        <v/>
      </c>
      <c r="Q133" s="152" t="str">
        <f aca="false">IF(OR(L133="",F133="",F133=0),"",L133/F133)</f>
        <v/>
      </c>
      <c r="R133" s="152" t="str">
        <f aca="false">IF(OR(Q133="",B133=""),"",IF(N133&lt;&gt;"",Q133*(365/(N133-B133)),IF(G133&lt;&gt;"",Q133*(365/(G133-B133)),IF(H133&lt;&gt;"",Q133*(365/H133),""))))</f>
        <v/>
      </c>
      <c r="S133" s="145" t="str">
        <f aca="false">IF(C133="","",IF(N133="","Open",IF(P133&gt;=0,"Won","Lost")))</f>
        <v/>
      </c>
      <c r="T133" s="150"/>
    </row>
    <row r="134" customFormat="false" ht="15" hidden="false" customHeight="true" outlineLevel="0" collapsed="false">
      <c r="A134" s="143" t="str">
        <f aca="false">IF(C134="","",ROW()-29)</f>
        <v/>
      </c>
      <c r="B134" s="144"/>
      <c r="C134" s="145"/>
      <c r="D134" s="143"/>
      <c r="E134" s="146"/>
      <c r="F134" s="148" t="str">
        <f aca="false">IF(OR(D134="",E134=""),"",D134*E134)</f>
        <v/>
      </c>
      <c r="G134" s="144"/>
      <c r="H134" s="143" t="str">
        <f aca="false">IF(OR(B134="",G134=""),"",G134-B134)</f>
        <v/>
      </c>
      <c r="I134" s="143"/>
      <c r="J134" s="146"/>
      <c r="K134" s="147"/>
      <c r="L134" s="148" t="str">
        <f aca="false">IF(OR(C134="",I134="",K134=""),"",K134*100*I134)</f>
        <v/>
      </c>
      <c r="M134" s="145"/>
      <c r="N134" s="144"/>
      <c r="O134" s="147"/>
      <c r="P134" s="148" t="str">
        <f aca="false">IF(OR(C134="",M134=""),"",IF(M134="Assigned",(J134-E134)*D134+L134,IF(M134="Expired",L134,IF(M134="Closed",IF(OR(O134="",I134="",K134=""),"",(K134-O134)*100*I134),""))))</f>
        <v/>
      </c>
      <c r="Q134" s="152" t="str">
        <f aca="false">IF(OR(L134="",F134="",F134=0),"",L134/F134)</f>
        <v/>
      </c>
      <c r="R134" s="152" t="str">
        <f aca="false">IF(OR(Q134="",B134=""),"",IF(N134&lt;&gt;"",Q134*(365/(N134-B134)),IF(G134&lt;&gt;"",Q134*(365/(G134-B134)),IF(H134&lt;&gt;"",Q134*(365/H134),""))))</f>
        <v/>
      </c>
      <c r="S134" s="145" t="str">
        <f aca="false">IF(C134="","",IF(N134="","Open",IF(P134&gt;=0,"Won","Lost")))</f>
        <v/>
      </c>
      <c r="T134" s="150"/>
    </row>
    <row r="135" customFormat="false" ht="15" hidden="false" customHeight="true" outlineLevel="0" collapsed="false">
      <c r="A135" s="143" t="str">
        <f aca="false">IF(C135="","",ROW()-29)</f>
        <v/>
      </c>
      <c r="B135" s="144"/>
      <c r="C135" s="145"/>
      <c r="D135" s="143"/>
      <c r="E135" s="146"/>
      <c r="F135" s="148" t="str">
        <f aca="false">IF(OR(D135="",E135=""),"",D135*E135)</f>
        <v/>
      </c>
      <c r="G135" s="144"/>
      <c r="H135" s="143" t="str">
        <f aca="false">IF(OR(B135="",G135=""),"",G135-B135)</f>
        <v/>
      </c>
      <c r="I135" s="143"/>
      <c r="J135" s="146"/>
      <c r="K135" s="147"/>
      <c r="L135" s="148" t="str">
        <f aca="false">IF(OR(C135="",I135="",K135=""),"",K135*100*I135)</f>
        <v/>
      </c>
      <c r="M135" s="145"/>
      <c r="N135" s="144"/>
      <c r="O135" s="147"/>
      <c r="P135" s="148" t="str">
        <f aca="false">IF(OR(C135="",M135=""),"",IF(M135="Assigned",(J135-E135)*D135+L135,IF(M135="Expired",L135,IF(M135="Closed",IF(OR(O135="",I135="",K135=""),"",(K135-O135)*100*I135),""))))</f>
        <v/>
      </c>
      <c r="Q135" s="152" t="str">
        <f aca="false">IF(OR(L135="",F135="",F135=0),"",L135/F135)</f>
        <v/>
      </c>
      <c r="R135" s="152" t="str">
        <f aca="false">IF(OR(Q135="",B135=""),"",IF(N135&lt;&gt;"",Q135*(365/(N135-B135)),IF(G135&lt;&gt;"",Q135*(365/(G135-B135)),IF(H135&lt;&gt;"",Q135*(365/H135),""))))</f>
        <v/>
      </c>
      <c r="S135" s="145" t="str">
        <f aca="false">IF(C135="","",IF(N135="","Open",IF(P135&gt;=0,"Won","Lost")))</f>
        <v/>
      </c>
      <c r="T135" s="150"/>
    </row>
    <row r="136" customFormat="false" ht="15" hidden="false" customHeight="true" outlineLevel="0" collapsed="false">
      <c r="A136" s="143" t="str">
        <f aca="false">IF(C136="","",ROW()-29)</f>
        <v/>
      </c>
      <c r="B136" s="144"/>
      <c r="C136" s="145"/>
      <c r="D136" s="143"/>
      <c r="E136" s="146"/>
      <c r="F136" s="148" t="str">
        <f aca="false">IF(OR(D136="",E136=""),"",D136*E136)</f>
        <v/>
      </c>
      <c r="G136" s="144"/>
      <c r="H136" s="143" t="str">
        <f aca="false">IF(OR(B136="",G136=""),"",G136-B136)</f>
        <v/>
      </c>
      <c r="I136" s="143"/>
      <c r="J136" s="146"/>
      <c r="K136" s="147"/>
      <c r="L136" s="148" t="str">
        <f aca="false">IF(OR(C136="",I136="",K136=""),"",K136*100*I136)</f>
        <v/>
      </c>
      <c r="M136" s="145"/>
      <c r="N136" s="144"/>
      <c r="O136" s="147"/>
      <c r="P136" s="148" t="str">
        <f aca="false">IF(OR(C136="",M136=""),"",IF(M136="Assigned",(J136-E136)*D136+L136,IF(M136="Expired",L136,IF(M136="Closed",IF(OR(O136="",I136="",K136=""),"",(K136-O136)*100*I136),""))))</f>
        <v/>
      </c>
      <c r="Q136" s="152" t="str">
        <f aca="false">IF(OR(L136="",F136="",F136=0),"",L136/F136)</f>
        <v/>
      </c>
      <c r="R136" s="152" t="str">
        <f aca="false">IF(OR(Q136="",B136=""),"",IF(N136&lt;&gt;"",Q136*(365/(N136-B136)),IF(G136&lt;&gt;"",Q136*(365/(G136-B136)),IF(H136&lt;&gt;"",Q136*(365/H136),""))))</f>
        <v/>
      </c>
      <c r="S136" s="145" t="str">
        <f aca="false">IF(C136="","",IF(N136="","Open",IF(P136&gt;=0,"Won","Lost")))</f>
        <v/>
      </c>
      <c r="T136" s="150"/>
    </row>
    <row r="137" customFormat="false" ht="15" hidden="false" customHeight="true" outlineLevel="0" collapsed="false">
      <c r="A137" s="143" t="str">
        <f aca="false">IF(C137="","",ROW()-29)</f>
        <v/>
      </c>
      <c r="B137" s="144"/>
      <c r="C137" s="145"/>
      <c r="D137" s="143"/>
      <c r="E137" s="146"/>
      <c r="F137" s="148" t="str">
        <f aca="false">IF(OR(D137="",E137=""),"",D137*E137)</f>
        <v/>
      </c>
      <c r="G137" s="144"/>
      <c r="H137" s="143" t="str">
        <f aca="false">IF(OR(B137="",G137=""),"",G137-B137)</f>
        <v/>
      </c>
      <c r="I137" s="143"/>
      <c r="J137" s="146"/>
      <c r="K137" s="147"/>
      <c r="L137" s="148" t="str">
        <f aca="false">IF(OR(C137="",I137="",K137=""),"",K137*100*I137)</f>
        <v/>
      </c>
      <c r="M137" s="145"/>
      <c r="N137" s="144"/>
      <c r="O137" s="147"/>
      <c r="P137" s="148" t="str">
        <f aca="false">IF(OR(C137="",M137=""),"",IF(M137="Assigned",(J137-E137)*D137+L137,IF(M137="Expired",L137,IF(M137="Closed",IF(OR(O137="",I137="",K137=""),"",(K137-O137)*100*I137),""))))</f>
        <v/>
      </c>
      <c r="Q137" s="152" t="str">
        <f aca="false">IF(OR(L137="",F137="",F137=0),"",L137/F137)</f>
        <v/>
      </c>
      <c r="R137" s="152" t="str">
        <f aca="false">IF(OR(Q137="",B137=""),"",IF(N137&lt;&gt;"",Q137*(365/(N137-B137)),IF(G137&lt;&gt;"",Q137*(365/(G137-B137)),IF(H137&lt;&gt;"",Q137*(365/H137),""))))</f>
        <v/>
      </c>
      <c r="S137" s="145" t="str">
        <f aca="false">IF(C137="","",IF(N137="","Open",IF(P137&gt;=0,"Won","Lost")))</f>
        <v/>
      </c>
      <c r="T137" s="150"/>
    </row>
    <row r="138" customFormat="false" ht="15" hidden="false" customHeight="true" outlineLevel="0" collapsed="false">
      <c r="A138" s="143" t="str">
        <f aca="false">IF(C138="","",ROW()-29)</f>
        <v/>
      </c>
      <c r="B138" s="144"/>
      <c r="C138" s="145"/>
      <c r="D138" s="143"/>
      <c r="E138" s="146"/>
      <c r="F138" s="148" t="str">
        <f aca="false">IF(OR(D138="",E138=""),"",D138*E138)</f>
        <v/>
      </c>
      <c r="G138" s="144"/>
      <c r="H138" s="143" t="str">
        <f aca="false">IF(OR(B138="",G138=""),"",G138-B138)</f>
        <v/>
      </c>
      <c r="I138" s="143"/>
      <c r="J138" s="146"/>
      <c r="K138" s="147"/>
      <c r="L138" s="148" t="str">
        <f aca="false">IF(OR(C138="",I138="",K138=""),"",K138*100*I138)</f>
        <v/>
      </c>
      <c r="M138" s="145"/>
      <c r="N138" s="144"/>
      <c r="O138" s="147"/>
      <c r="P138" s="148" t="str">
        <f aca="false">IF(OR(C138="",M138=""),"",IF(M138="Assigned",(J138-E138)*D138+L138,IF(M138="Expired",L138,IF(M138="Closed",IF(OR(O138="",I138="",K138=""),"",(K138-O138)*100*I138),""))))</f>
        <v/>
      </c>
      <c r="Q138" s="152" t="str">
        <f aca="false">IF(OR(L138="",F138="",F138=0),"",L138/F138)</f>
        <v/>
      </c>
      <c r="R138" s="152" t="str">
        <f aca="false">IF(OR(Q138="",B138=""),"",IF(N138&lt;&gt;"",Q138*(365/(N138-B138)),IF(G138&lt;&gt;"",Q138*(365/(G138-B138)),IF(H138&lt;&gt;"",Q138*(365/H138),""))))</f>
        <v/>
      </c>
      <c r="S138" s="145" t="str">
        <f aca="false">IF(C138="","",IF(N138="","Open",IF(P138&gt;=0,"Won","Lost")))</f>
        <v/>
      </c>
      <c r="T138" s="150"/>
    </row>
    <row r="139" customFormat="false" ht="15" hidden="false" customHeight="true" outlineLevel="0" collapsed="false">
      <c r="A139" s="143" t="str">
        <f aca="false">IF(C139="","",ROW()-29)</f>
        <v/>
      </c>
      <c r="B139" s="144"/>
      <c r="C139" s="145"/>
      <c r="D139" s="143"/>
      <c r="E139" s="146"/>
      <c r="F139" s="148" t="str">
        <f aca="false">IF(OR(D139="",E139=""),"",D139*E139)</f>
        <v/>
      </c>
      <c r="G139" s="144"/>
      <c r="H139" s="143" t="str">
        <f aca="false">IF(OR(B139="",G139=""),"",G139-B139)</f>
        <v/>
      </c>
      <c r="I139" s="143"/>
      <c r="J139" s="146"/>
      <c r="K139" s="147"/>
      <c r="L139" s="148" t="str">
        <f aca="false">IF(OR(C139="",I139="",K139=""),"",K139*100*I139)</f>
        <v/>
      </c>
      <c r="M139" s="145"/>
      <c r="N139" s="144"/>
      <c r="O139" s="147"/>
      <c r="P139" s="148" t="str">
        <f aca="false">IF(OR(C139="",M139=""),"",IF(M139="Assigned",(J139-E139)*D139+L139,IF(M139="Expired",L139,IF(M139="Closed",IF(OR(O139="",I139="",K139=""),"",(K139-O139)*100*I139),""))))</f>
        <v/>
      </c>
      <c r="Q139" s="152" t="str">
        <f aca="false">IF(OR(L139="",F139="",F139=0),"",L139/F139)</f>
        <v/>
      </c>
      <c r="R139" s="152" t="str">
        <f aca="false">IF(OR(Q139="",B139=""),"",IF(N139&lt;&gt;"",Q139*(365/(N139-B139)),IF(G139&lt;&gt;"",Q139*(365/(G139-B139)),IF(H139&lt;&gt;"",Q139*(365/H139),""))))</f>
        <v/>
      </c>
      <c r="S139" s="145" t="str">
        <f aca="false">IF(C139="","",IF(N139="","Open",IF(P139&gt;=0,"Won","Lost")))</f>
        <v/>
      </c>
      <c r="T139" s="150"/>
    </row>
    <row r="140" customFormat="false" ht="15" hidden="false" customHeight="true" outlineLevel="0" collapsed="false">
      <c r="A140" s="143" t="str">
        <f aca="false">IF(C140="","",ROW()-29)</f>
        <v/>
      </c>
      <c r="B140" s="144"/>
      <c r="C140" s="145"/>
      <c r="D140" s="143"/>
      <c r="E140" s="146"/>
      <c r="F140" s="148" t="str">
        <f aca="false">IF(OR(D140="",E140=""),"",D140*E140)</f>
        <v/>
      </c>
      <c r="G140" s="144"/>
      <c r="H140" s="143" t="str">
        <f aca="false">IF(OR(B140="",G140=""),"",G140-B140)</f>
        <v/>
      </c>
      <c r="I140" s="143"/>
      <c r="J140" s="146"/>
      <c r="K140" s="147"/>
      <c r="L140" s="148" t="str">
        <f aca="false">IF(OR(C140="",I140="",K140=""),"",K140*100*I140)</f>
        <v/>
      </c>
      <c r="M140" s="145"/>
      <c r="N140" s="144"/>
      <c r="O140" s="147"/>
      <c r="P140" s="148" t="str">
        <f aca="false">IF(OR(C140="",M140=""),"",IF(M140="Assigned",(J140-E140)*D140+L140,IF(M140="Expired",L140,IF(M140="Closed",IF(OR(O140="",I140="",K140=""),"",(K140-O140)*100*I140),""))))</f>
        <v/>
      </c>
      <c r="Q140" s="152" t="str">
        <f aca="false">IF(OR(L140="",F140="",F140=0),"",L140/F140)</f>
        <v/>
      </c>
      <c r="R140" s="152" t="str">
        <f aca="false">IF(OR(Q140="",B140=""),"",IF(N140&lt;&gt;"",Q140*(365/(N140-B140)),IF(G140&lt;&gt;"",Q140*(365/(G140-B140)),IF(H140&lt;&gt;"",Q140*(365/H140),""))))</f>
        <v/>
      </c>
      <c r="S140" s="145" t="str">
        <f aca="false">IF(C140="","",IF(N140="","Open",IF(P140&gt;=0,"Won","Lost")))</f>
        <v/>
      </c>
      <c r="T140" s="150"/>
    </row>
    <row r="141" customFormat="false" ht="15" hidden="false" customHeight="true" outlineLevel="0" collapsed="false">
      <c r="A141" s="143" t="str">
        <f aca="false">IF(C141="","",ROW()-29)</f>
        <v/>
      </c>
      <c r="B141" s="144"/>
      <c r="C141" s="145"/>
      <c r="D141" s="143"/>
      <c r="E141" s="146"/>
      <c r="F141" s="148" t="str">
        <f aca="false">IF(OR(D141="",E141=""),"",D141*E141)</f>
        <v/>
      </c>
      <c r="G141" s="144"/>
      <c r="H141" s="143" t="str">
        <f aca="false">IF(OR(B141="",G141=""),"",G141-B141)</f>
        <v/>
      </c>
      <c r="I141" s="143"/>
      <c r="J141" s="146"/>
      <c r="K141" s="147"/>
      <c r="L141" s="148" t="str">
        <f aca="false">IF(OR(C141="",I141="",K141=""),"",K141*100*I141)</f>
        <v/>
      </c>
      <c r="M141" s="145"/>
      <c r="N141" s="144"/>
      <c r="O141" s="147"/>
      <c r="P141" s="148" t="str">
        <f aca="false">IF(OR(C141="",M141=""),"",IF(M141="Assigned",(J141-E141)*D141+L141,IF(M141="Expired",L141,IF(M141="Closed",IF(OR(O141="",I141="",K141=""),"",(K141-O141)*100*I141),""))))</f>
        <v/>
      </c>
      <c r="Q141" s="152" t="str">
        <f aca="false">IF(OR(L141="",F141="",F141=0),"",L141/F141)</f>
        <v/>
      </c>
      <c r="R141" s="152" t="str">
        <f aca="false">IF(OR(Q141="",B141=""),"",IF(N141&lt;&gt;"",Q141*(365/(N141-B141)),IF(G141&lt;&gt;"",Q141*(365/(G141-B141)),IF(H141&lt;&gt;"",Q141*(365/H141),""))))</f>
        <v/>
      </c>
      <c r="S141" s="145" t="str">
        <f aca="false">IF(C141="","",IF(N141="","Open",IF(P141&gt;=0,"Won","Lost")))</f>
        <v/>
      </c>
      <c r="T141" s="150"/>
    </row>
    <row r="142" customFormat="false" ht="15" hidden="false" customHeight="true" outlineLevel="0" collapsed="false">
      <c r="A142" s="143" t="str">
        <f aca="false">IF(C142="","",ROW()-29)</f>
        <v/>
      </c>
      <c r="B142" s="144"/>
      <c r="C142" s="145"/>
      <c r="D142" s="143"/>
      <c r="E142" s="146"/>
      <c r="F142" s="148" t="str">
        <f aca="false">IF(OR(D142="",E142=""),"",D142*E142)</f>
        <v/>
      </c>
      <c r="G142" s="144"/>
      <c r="H142" s="143" t="str">
        <f aca="false">IF(OR(B142="",G142=""),"",G142-B142)</f>
        <v/>
      </c>
      <c r="I142" s="143"/>
      <c r="J142" s="146"/>
      <c r="K142" s="147"/>
      <c r="L142" s="148" t="str">
        <f aca="false">IF(OR(C142="",I142="",K142=""),"",K142*100*I142)</f>
        <v/>
      </c>
      <c r="M142" s="145"/>
      <c r="N142" s="144"/>
      <c r="O142" s="147"/>
      <c r="P142" s="148" t="str">
        <f aca="false">IF(OR(C142="",M142=""),"",IF(M142="Assigned",(J142-E142)*D142+L142,IF(M142="Expired",L142,IF(M142="Closed",IF(OR(O142="",I142="",K142=""),"",(K142-O142)*100*I142),""))))</f>
        <v/>
      </c>
      <c r="Q142" s="152" t="str">
        <f aca="false">IF(OR(L142="",F142="",F142=0),"",L142/F142)</f>
        <v/>
      </c>
      <c r="R142" s="152" t="str">
        <f aca="false">IF(OR(Q142="",B142=""),"",IF(N142&lt;&gt;"",Q142*(365/(N142-B142)),IF(G142&lt;&gt;"",Q142*(365/(G142-B142)),IF(H142&lt;&gt;"",Q142*(365/H142),""))))</f>
        <v/>
      </c>
      <c r="S142" s="145" t="str">
        <f aca="false">IF(C142="","",IF(N142="","Open",IF(P142&gt;=0,"Won","Lost")))</f>
        <v/>
      </c>
      <c r="T142" s="150"/>
    </row>
    <row r="143" customFormat="false" ht="15" hidden="false" customHeight="true" outlineLevel="0" collapsed="false">
      <c r="A143" s="143" t="str">
        <f aca="false">IF(C143="","",ROW()-29)</f>
        <v/>
      </c>
      <c r="B143" s="144"/>
      <c r="C143" s="145"/>
      <c r="D143" s="143"/>
      <c r="E143" s="146"/>
      <c r="F143" s="148" t="str">
        <f aca="false">IF(OR(D143="",E143=""),"",D143*E143)</f>
        <v/>
      </c>
      <c r="G143" s="144"/>
      <c r="H143" s="143" t="str">
        <f aca="false">IF(OR(B143="",G143=""),"",G143-B143)</f>
        <v/>
      </c>
      <c r="I143" s="143"/>
      <c r="J143" s="146"/>
      <c r="K143" s="147"/>
      <c r="L143" s="148" t="str">
        <f aca="false">IF(OR(C143="",I143="",K143=""),"",K143*100*I143)</f>
        <v/>
      </c>
      <c r="M143" s="145"/>
      <c r="N143" s="144"/>
      <c r="O143" s="147"/>
      <c r="P143" s="148" t="str">
        <f aca="false">IF(OR(C143="",M143=""),"",IF(M143="Assigned",(J143-E143)*D143+L143,IF(M143="Expired",L143,IF(M143="Closed",IF(OR(O143="",I143="",K143=""),"",(K143-O143)*100*I143),""))))</f>
        <v/>
      </c>
      <c r="Q143" s="152" t="str">
        <f aca="false">IF(OR(L143="",F143="",F143=0),"",L143/F143)</f>
        <v/>
      </c>
      <c r="R143" s="152" t="str">
        <f aca="false">IF(OR(Q143="",B143=""),"",IF(N143&lt;&gt;"",Q143*(365/(N143-B143)),IF(G143&lt;&gt;"",Q143*(365/(G143-B143)),IF(H143&lt;&gt;"",Q143*(365/H143),""))))</f>
        <v/>
      </c>
      <c r="S143" s="145" t="str">
        <f aca="false">IF(C143="","",IF(N143="","Open",IF(P143&gt;=0,"Won","Lost")))</f>
        <v/>
      </c>
      <c r="T143" s="150"/>
    </row>
    <row r="144" customFormat="false" ht="15" hidden="false" customHeight="true" outlineLevel="0" collapsed="false">
      <c r="A144" s="143" t="str">
        <f aca="false">IF(C144="","",ROW()-29)</f>
        <v/>
      </c>
      <c r="B144" s="144"/>
      <c r="C144" s="145"/>
      <c r="D144" s="143"/>
      <c r="E144" s="146"/>
      <c r="F144" s="148" t="str">
        <f aca="false">IF(OR(D144="",E144=""),"",D144*E144)</f>
        <v/>
      </c>
      <c r="G144" s="144"/>
      <c r="H144" s="143" t="str">
        <f aca="false">IF(OR(B144="",G144=""),"",G144-B144)</f>
        <v/>
      </c>
      <c r="I144" s="143"/>
      <c r="J144" s="146"/>
      <c r="K144" s="147"/>
      <c r="L144" s="148" t="str">
        <f aca="false">IF(OR(C144="",I144="",K144=""),"",K144*100*I144)</f>
        <v/>
      </c>
      <c r="M144" s="145"/>
      <c r="N144" s="144"/>
      <c r="O144" s="147"/>
      <c r="P144" s="148" t="str">
        <f aca="false">IF(OR(C144="",M144=""),"",IF(M144="Assigned",(J144-E144)*D144+L144,IF(M144="Expired",L144,IF(M144="Closed",IF(OR(O144="",I144="",K144=""),"",(K144-O144)*100*I144),""))))</f>
        <v/>
      </c>
      <c r="Q144" s="152" t="str">
        <f aca="false">IF(OR(L144="",F144="",F144=0),"",L144/F144)</f>
        <v/>
      </c>
      <c r="R144" s="152" t="str">
        <f aca="false">IF(OR(Q144="",B144=""),"",IF(N144&lt;&gt;"",Q144*(365/(N144-B144)),IF(G144&lt;&gt;"",Q144*(365/(G144-B144)),IF(H144&lt;&gt;"",Q144*(365/H144),""))))</f>
        <v/>
      </c>
      <c r="S144" s="145" t="str">
        <f aca="false">IF(C144="","",IF(N144="","Open",IF(P144&gt;=0,"Won","Lost")))</f>
        <v/>
      </c>
      <c r="T144" s="150"/>
    </row>
    <row r="145" customFormat="false" ht="15" hidden="false" customHeight="true" outlineLevel="0" collapsed="false">
      <c r="A145" s="143" t="str">
        <f aca="false">IF(C145="","",ROW()-29)</f>
        <v/>
      </c>
      <c r="B145" s="144"/>
      <c r="C145" s="145"/>
      <c r="D145" s="143"/>
      <c r="E145" s="146"/>
      <c r="F145" s="148" t="str">
        <f aca="false">IF(OR(D145="",E145=""),"",D145*E145)</f>
        <v/>
      </c>
      <c r="G145" s="144"/>
      <c r="H145" s="143" t="str">
        <f aca="false">IF(OR(B145="",G145=""),"",G145-B145)</f>
        <v/>
      </c>
      <c r="I145" s="143"/>
      <c r="J145" s="146"/>
      <c r="K145" s="147"/>
      <c r="L145" s="148" t="str">
        <f aca="false">IF(OR(C145="",I145="",K145=""),"",K145*100*I145)</f>
        <v/>
      </c>
      <c r="M145" s="145"/>
      <c r="N145" s="144"/>
      <c r="O145" s="147"/>
      <c r="P145" s="148" t="str">
        <f aca="false">IF(OR(C145="",M145=""),"",IF(M145="Assigned",(J145-E145)*D145+L145,IF(M145="Expired",L145,IF(M145="Closed",IF(OR(O145="",I145="",K145=""),"",(K145-O145)*100*I145),""))))</f>
        <v/>
      </c>
      <c r="Q145" s="152" t="str">
        <f aca="false">IF(OR(L145="",F145="",F145=0),"",L145/F145)</f>
        <v/>
      </c>
      <c r="R145" s="152" t="str">
        <f aca="false">IF(OR(Q145="",B145=""),"",IF(N145&lt;&gt;"",Q145*(365/(N145-B145)),IF(G145&lt;&gt;"",Q145*(365/(G145-B145)),IF(H145&lt;&gt;"",Q145*(365/H145),""))))</f>
        <v/>
      </c>
      <c r="S145" s="145" t="str">
        <f aca="false">IF(C145="","",IF(N145="","Open",IF(P145&gt;=0,"Won","Lost")))</f>
        <v/>
      </c>
      <c r="T145" s="150"/>
    </row>
    <row r="146" customFormat="false" ht="15" hidden="false" customHeight="true" outlineLevel="0" collapsed="false">
      <c r="A146" s="143" t="str">
        <f aca="false">IF(C146="","",ROW()-29)</f>
        <v/>
      </c>
      <c r="B146" s="144"/>
      <c r="C146" s="145"/>
      <c r="D146" s="143"/>
      <c r="E146" s="146"/>
      <c r="F146" s="148" t="str">
        <f aca="false">IF(OR(D146="",E146=""),"",D146*E146)</f>
        <v/>
      </c>
      <c r="G146" s="144"/>
      <c r="H146" s="143" t="str">
        <f aca="false">IF(OR(B146="",G146=""),"",G146-B146)</f>
        <v/>
      </c>
      <c r="I146" s="143"/>
      <c r="J146" s="146"/>
      <c r="K146" s="147"/>
      <c r="L146" s="148" t="str">
        <f aca="false">IF(OR(C146="",I146="",K146=""),"",K146*100*I146)</f>
        <v/>
      </c>
      <c r="M146" s="145"/>
      <c r="N146" s="144"/>
      <c r="O146" s="147"/>
      <c r="P146" s="148" t="str">
        <f aca="false">IF(OR(C146="",M146=""),"",IF(M146="Assigned",(J146-E146)*D146+L146,IF(M146="Expired",L146,IF(M146="Closed",IF(OR(O146="",I146="",K146=""),"",(K146-O146)*100*I146),""))))</f>
        <v/>
      </c>
      <c r="Q146" s="152" t="str">
        <f aca="false">IF(OR(L146="",F146="",F146=0),"",L146/F146)</f>
        <v/>
      </c>
      <c r="R146" s="152" t="str">
        <f aca="false">IF(OR(Q146="",B146=""),"",IF(N146&lt;&gt;"",Q146*(365/(N146-B146)),IF(G146&lt;&gt;"",Q146*(365/(G146-B146)),IF(H146&lt;&gt;"",Q146*(365/H146),""))))</f>
        <v/>
      </c>
      <c r="S146" s="145" t="str">
        <f aca="false">IF(C146="","",IF(N146="","Open",IF(P146&gt;=0,"Won","Lost")))</f>
        <v/>
      </c>
      <c r="T146" s="150"/>
    </row>
    <row r="147" customFormat="false" ht="15" hidden="false" customHeight="true" outlineLevel="0" collapsed="false">
      <c r="A147" s="143" t="str">
        <f aca="false">IF(C147="","",ROW()-29)</f>
        <v/>
      </c>
      <c r="B147" s="144"/>
      <c r="C147" s="145"/>
      <c r="D147" s="143"/>
      <c r="E147" s="146"/>
      <c r="F147" s="148" t="str">
        <f aca="false">IF(OR(D147="",E147=""),"",D147*E147)</f>
        <v/>
      </c>
      <c r="G147" s="144"/>
      <c r="H147" s="143" t="str">
        <f aca="false">IF(OR(B147="",G147=""),"",G147-B147)</f>
        <v/>
      </c>
      <c r="I147" s="143"/>
      <c r="J147" s="146"/>
      <c r="K147" s="147"/>
      <c r="L147" s="148" t="str">
        <f aca="false">IF(OR(C147="",I147="",K147=""),"",K147*100*I147)</f>
        <v/>
      </c>
      <c r="M147" s="145"/>
      <c r="N147" s="144"/>
      <c r="O147" s="147"/>
      <c r="P147" s="148" t="str">
        <f aca="false">IF(OR(C147="",M147=""),"",IF(M147="Assigned",(J147-E147)*D147+L147,IF(M147="Expired",L147,IF(M147="Closed",IF(OR(O147="",I147="",K147=""),"",(K147-O147)*100*I147),""))))</f>
        <v/>
      </c>
      <c r="Q147" s="152" t="str">
        <f aca="false">IF(OR(L147="",F147="",F147=0),"",L147/F147)</f>
        <v/>
      </c>
      <c r="R147" s="152" t="str">
        <f aca="false">IF(OR(Q147="",B147=""),"",IF(N147&lt;&gt;"",Q147*(365/(N147-B147)),IF(G147&lt;&gt;"",Q147*(365/(G147-B147)),IF(H147&lt;&gt;"",Q147*(365/H147),""))))</f>
        <v/>
      </c>
      <c r="S147" s="145" t="str">
        <f aca="false">IF(C147="","",IF(N147="","Open",IF(P147&gt;=0,"Won","Lost")))</f>
        <v/>
      </c>
      <c r="T147" s="150"/>
    </row>
    <row r="148" customFormat="false" ht="15" hidden="false" customHeight="true" outlineLevel="0" collapsed="false">
      <c r="A148" s="143" t="str">
        <f aca="false">IF(C148="","",ROW()-29)</f>
        <v/>
      </c>
      <c r="B148" s="144"/>
      <c r="C148" s="145"/>
      <c r="D148" s="143"/>
      <c r="E148" s="146"/>
      <c r="F148" s="148" t="str">
        <f aca="false">IF(OR(D148="",E148=""),"",D148*E148)</f>
        <v/>
      </c>
      <c r="G148" s="144"/>
      <c r="H148" s="143" t="str">
        <f aca="false">IF(OR(B148="",G148=""),"",G148-B148)</f>
        <v/>
      </c>
      <c r="I148" s="143"/>
      <c r="J148" s="146"/>
      <c r="K148" s="147"/>
      <c r="L148" s="148" t="str">
        <f aca="false">IF(OR(C148="",I148="",K148=""),"",K148*100*I148)</f>
        <v/>
      </c>
      <c r="M148" s="145"/>
      <c r="N148" s="144"/>
      <c r="O148" s="147"/>
      <c r="P148" s="148" t="str">
        <f aca="false">IF(OR(C148="",M148=""),"",IF(M148="Assigned",(J148-E148)*D148+L148,IF(M148="Expired",L148,IF(M148="Closed",IF(OR(O148="",I148="",K148=""),"",(K148-O148)*100*I148),""))))</f>
        <v/>
      </c>
      <c r="Q148" s="152" t="str">
        <f aca="false">IF(OR(L148="",F148="",F148=0),"",L148/F148)</f>
        <v/>
      </c>
      <c r="R148" s="152" t="str">
        <f aca="false">IF(OR(Q148="",B148=""),"",IF(N148&lt;&gt;"",Q148*(365/(N148-B148)),IF(G148&lt;&gt;"",Q148*(365/(G148-B148)),IF(H148&lt;&gt;"",Q148*(365/H148),""))))</f>
        <v/>
      </c>
      <c r="S148" s="145" t="str">
        <f aca="false">IF(C148="","",IF(N148="","Open",IF(P148&gt;=0,"Won","Lost")))</f>
        <v/>
      </c>
      <c r="T148" s="150"/>
    </row>
    <row r="149" customFormat="false" ht="15" hidden="false" customHeight="true" outlineLevel="0" collapsed="false">
      <c r="A149" s="143" t="str">
        <f aca="false">IF(C149="","",ROW()-29)</f>
        <v/>
      </c>
      <c r="B149" s="144"/>
      <c r="C149" s="145"/>
      <c r="D149" s="143"/>
      <c r="E149" s="146"/>
      <c r="F149" s="148" t="str">
        <f aca="false">IF(OR(D149="",E149=""),"",D149*E149)</f>
        <v/>
      </c>
      <c r="G149" s="144"/>
      <c r="H149" s="143" t="str">
        <f aca="false">IF(OR(B149="",G149=""),"",G149-B149)</f>
        <v/>
      </c>
      <c r="I149" s="143"/>
      <c r="J149" s="146"/>
      <c r="K149" s="147"/>
      <c r="L149" s="148" t="str">
        <f aca="false">IF(OR(C149="",I149="",K149=""),"",K149*100*I149)</f>
        <v/>
      </c>
      <c r="M149" s="145"/>
      <c r="N149" s="144"/>
      <c r="O149" s="147"/>
      <c r="P149" s="148" t="str">
        <f aca="false">IF(OR(C149="",M149=""),"",IF(M149="Assigned",(J149-E149)*D149+L149,IF(M149="Expired",L149,IF(M149="Closed",IF(OR(O149="",I149="",K149=""),"",(K149-O149)*100*I149),""))))</f>
        <v/>
      </c>
      <c r="Q149" s="152" t="str">
        <f aca="false">IF(OR(L149="",F149="",F149=0),"",L149/F149)</f>
        <v/>
      </c>
      <c r="R149" s="152" t="str">
        <f aca="false">IF(OR(Q149="",B149=""),"",IF(N149&lt;&gt;"",Q149*(365/(N149-B149)),IF(G149&lt;&gt;"",Q149*(365/(G149-B149)),IF(H149&lt;&gt;"",Q149*(365/H149),""))))</f>
        <v/>
      </c>
      <c r="S149" s="145" t="str">
        <f aca="false">IF(C149="","",IF(N149="","Open",IF(P149&gt;=0,"Won","Lost")))</f>
        <v/>
      </c>
      <c r="T149" s="150"/>
    </row>
    <row r="150" customFormat="false" ht="15" hidden="false" customHeight="true" outlineLevel="0" collapsed="false">
      <c r="A150" s="143" t="str">
        <f aca="false">IF(C150="","",ROW()-29)</f>
        <v/>
      </c>
      <c r="B150" s="144"/>
      <c r="C150" s="145"/>
      <c r="D150" s="143"/>
      <c r="E150" s="146"/>
      <c r="F150" s="148" t="str">
        <f aca="false">IF(OR(D150="",E150=""),"",D150*E150)</f>
        <v/>
      </c>
      <c r="G150" s="144"/>
      <c r="H150" s="143" t="str">
        <f aca="false">IF(OR(B150="",G150=""),"",G150-B150)</f>
        <v/>
      </c>
      <c r="I150" s="143"/>
      <c r="J150" s="146"/>
      <c r="K150" s="147"/>
      <c r="L150" s="148" t="str">
        <f aca="false">IF(OR(C150="",I150="",K150=""),"",K150*100*I150)</f>
        <v/>
      </c>
      <c r="M150" s="145"/>
      <c r="N150" s="144"/>
      <c r="O150" s="147"/>
      <c r="P150" s="148" t="str">
        <f aca="false">IF(OR(C150="",M150=""),"",IF(M150="Assigned",(J150-E150)*D150+L150,IF(M150="Expired",L150,IF(M150="Closed",IF(OR(O150="",I150="",K150=""),"",(K150-O150)*100*I150),""))))</f>
        <v/>
      </c>
      <c r="Q150" s="152" t="str">
        <f aca="false">IF(OR(L150="",F150="",F150=0),"",L150/F150)</f>
        <v/>
      </c>
      <c r="R150" s="152" t="str">
        <f aca="false">IF(OR(Q150="",B150=""),"",IF(N150&lt;&gt;"",Q150*(365/(N150-B150)),IF(G150&lt;&gt;"",Q150*(365/(G150-B150)),IF(H150&lt;&gt;"",Q150*(365/H150),""))))</f>
        <v/>
      </c>
      <c r="S150" s="145" t="str">
        <f aca="false">IF(C150="","",IF(N150="","Open",IF(P150&gt;=0,"Won","Lost")))</f>
        <v/>
      </c>
      <c r="T150" s="150"/>
    </row>
    <row r="151" customFormat="false" ht="15" hidden="false" customHeight="true" outlineLevel="0" collapsed="false">
      <c r="A151" s="143" t="str">
        <f aca="false">IF(C151="","",ROW()-29)</f>
        <v/>
      </c>
      <c r="B151" s="144"/>
      <c r="C151" s="145"/>
      <c r="D151" s="143"/>
      <c r="E151" s="146"/>
      <c r="F151" s="148" t="str">
        <f aca="false">IF(OR(D151="",E151=""),"",D151*E151)</f>
        <v/>
      </c>
      <c r="G151" s="144"/>
      <c r="H151" s="143" t="str">
        <f aca="false">IF(OR(B151="",G151=""),"",G151-B151)</f>
        <v/>
      </c>
      <c r="I151" s="143"/>
      <c r="J151" s="146"/>
      <c r="K151" s="147"/>
      <c r="L151" s="148" t="str">
        <f aca="false">IF(OR(C151="",I151="",K151=""),"",K151*100*I151)</f>
        <v/>
      </c>
      <c r="M151" s="145"/>
      <c r="N151" s="144"/>
      <c r="O151" s="147"/>
      <c r="P151" s="148" t="str">
        <f aca="false">IF(OR(C151="",M151=""),"",IF(M151="Assigned",(J151-E151)*D151+L151,IF(M151="Expired",L151,IF(M151="Closed",IF(OR(O151="",I151="",K151=""),"",(K151-O151)*100*I151),""))))</f>
        <v/>
      </c>
      <c r="Q151" s="152" t="str">
        <f aca="false">IF(OR(L151="",F151="",F151=0),"",L151/F151)</f>
        <v/>
      </c>
      <c r="R151" s="152" t="str">
        <f aca="false">IF(OR(Q151="",B151=""),"",IF(N151&lt;&gt;"",Q151*(365/(N151-B151)),IF(G151&lt;&gt;"",Q151*(365/(G151-B151)),IF(H151&lt;&gt;"",Q151*(365/H151),""))))</f>
        <v/>
      </c>
      <c r="S151" s="145" t="str">
        <f aca="false">IF(C151="","",IF(N151="","Open",IF(P151&gt;=0,"Won","Lost")))</f>
        <v/>
      </c>
      <c r="T151" s="150"/>
    </row>
    <row r="152" customFormat="false" ht="15" hidden="false" customHeight="true" outlineLevel="0" collapsed="false">
      <c r="A152" s="143" t="str">
        <f aca="false">IF(C152="","",ROW()-29)</f>
        <v/>
      </c>
      <c r="B152" s="144"/>
      <c r="C152" s="145"/>
      <c r="D152" s="143"/>
      <c r="E152" s="146"/>
      <c r="F152" s="148" t="str">
        <f aca="false">IF(OR(D152="",E152=""),"",D152*E152)</f>
        <v/>
      </c>
      <c r="G152" s="144"/>
      <c r="H152" s="143" t="str">
        <f aca="false">IF(OR(B152="",G152=""),"",G152-B152)</f>
        <v/>
      </c>
      <c r="I152" s="143"/>
      <c r="J152" s="146"/>
      <c r="K152" s="147"/>
      <c r="L152" s="148" t="str">
        <f aca="false">IF(OR(C152="",I152="",K152=""),"",K152*100*I152)</f>
        <v/>
      </c>
      <c r="M152" s="145"/>
      <c r="N152" s="144"/>
      <c r="O152" s="147"/>
      <c r="P152" s="148" t="str">
        <f aca="false">IF(OR(C152="",M152=""),"",IF(M152="Assigned",(J152-E152)*D152+L152,IF(M152="Expired",L152,IF(M152="Closed",IF(OR(O152="",I152="",K152=""),"",(K152-O152)*100*I152),""))))</f>
        <v/>
      </c>
      <c r="Q152" s="152" t="str">
        <f aca="false">IF(OR(L152="",F152="",F152=0),"",L152/F152)</f>
        <v/>
      </c>
      <c r="R152" s="152" t="str">
        <f aca="false">IF(OR(Q152="",B152=""),"",IF(N152&lt;&gt;"",Q152*(365/(N152-B152)),IF(G152&lt;&gt;"",Q152*(365/(G152-B152)),IF(H152&lt;&gt;"",Q152*(365/H152),""))))</f>
        <v/>
      </c>
      <c r="S152" s="145" t="str">
        <f aca="false">IF(C152="","",IF(N152="","Open",IF(P152&gt;=0,"Won","Lost")))</f>
        <v/>
      </c>
      <c r="T152" s="150"/>
    </row>
    <row r="153" customFormat="false" ht="15" hidden="false" customHeight="true" outlineLevel="0" collapsed="false">
      <c r="A153" s="143" t="str">
        <f aca="false">IF(C153="","",ROW()-29)</f>
        <v/>
      </c>
      <c r="B153" s="144"/>
      <c r="C153" s="145"/>
      <c r="D153" s="143"/>
      <c r="E153" s="146"/>
      <c r="F153" s="148" t="str">
        <f aca="false">IF(OR(D153="",E153=""),"",D153*E153)</f>
        <v/>
      </c>
      <c r="G153" s="144"/>
      <c r="H153" s="143" t="str">
        <f aca="false">IF(OR(B153="",G153=""),"",G153-B153)</f>
        <v/>
      </c>
      <c r="I153" s="143"/>
      <c r="J153" s="146"/>
      <c r="K153" s="147"/>
      <c r="L153" s="148" t="str">
        <f aca="false">IF(OR(C153="",I153="",K153=""),"",K153*100*I153)</f>
        <v/>
      </c>
      <c r="M153" s="145"/>
      <c r="N153" s="144"/>
      <c r="O153" s="147"/>
      <c r="P153" s="148" t="str">
        <f aca="false">IF(OR(C153="",M153=""),"",IF(M153="Assigned",(J153-E153)*D153+L153,IF(M153="Expired",L153,IF(M153="Closed",IF(OR(O153="",I153="",K153=""),"",(K153-O153)*100*I153),""))))</f>
        <v/>
      </c>
      <c r="Q153" s="152" t="str">
        <f aca="false">IF(OR(L153="",F153="",F153=0),"",L153/F153)</f>
        <v/>
      </c>
      <c r="R153" s="152" t="str">
        <f aca="false">IF(OR(Q153="",B153=""),"",IF(N153&lt;&gt;"",Q153*(365/(N153-B153)),IF(G153&lt;&gt;"",Q153*(365/(G153-B153)),IF(H153&lt;&gt;"",Q153*(365/H153),""))))</f>
        <v/>
      </c>
      <c r="S153" s="145" t="str">
        <f aca="false">IF(C153="","",IF(N153="","Open",IF(P153&gt;=0,"Won","Lost")))</f>
        <v/>
      </c>
      <c r="T153" s="150"/>
    </row>
    <row r="154" customFormat="false" ht="15" hidden="false" customHeight="true" outlineLevel="0" collapsed="false">
      <c r="A154" s="143" t="str">
        <f aca="false">IF(C154="","",ROW()-29)</f>
        <v/>
      </c>
      <c r="B154" s="144"/>
      <c r="C154" s="145"/>
      <c r="D154" s="143"/>
      <c r="E154" s="146"/>
      <c r="F154" s="148" t="str">
        <f aca="false">IF(OR(D154="",E154=""),"",D154*E154)</f>
        <v/>
      </c>
      <c r="G154" s="144"/>
      <c r="H154" s="143" t="str">
        <f aca="false">IF(OR(B154="",G154=""),"",G154-B154)</f>
        <v/>
      </c>
      <c r="I154" s="143"/>
      <c r="J154" s="146"/>
      <c r="K154" s="147"/>
      <c r="L154" s="148" t="str">
        <f aca="false">IF(OR(C154="",I154="",K154=""),"",K154*100*I154)</f>
        <v/>
      </c>
      <c r="M154" s="145"/>
      <c r="N154" s="144"/>
      <c r="O154" s="147"/>
      <c r="P154" s="148" t="str">
        <f aca="false">IF(OR(C154="",M154=""),"",IF(M154="Assigned",(J154-E154)*D154+L154,IF(M154="Expired",L154,IF(M154="Closed",IF(OR(O154="",I154="",K154=""),"",(K154-O154)*100*I154),""))))</f>
        <v/>
      </c>
      <c r="Q154" s="152" t="str">
        <f aca="false">IF(OR(L154="",F154="",F154=0),"",L154/F154)</f>
        <v/>
      </c>
      <c r="R154" s="152" t="str">
        <f aca="false">IF(OR(Q154="",B154=""),"",IF(N154&lt;&gt;"",Q154*(365/(N154-B154)),IF(G154&lt;&gt;"",Q154*(365/(G154-B154)),IF(H154&lt;&gt;"",Q154*(365/H154),""))))</f>
        <v/>
      </c>
      <c r="S154" s="145" t="str">
        <f aca="false">IF(C154="","",IF(N154="","Open",IF(P154&gt;=0,"Won","Lost")))</f>
        <v/>
      </c>
      <c r="T154" s="150"/>
    </row>
    <row r="155" customFormat="false" ht="15" hidden="false" customHeight="true" outlineLevel="0" collapsed="false">
      <c r="A155" s="143" t="str">
        <f aca="false">IF(C155="","",ROW()-29)</f>
        <v/>
      </c>
      <c r="B155" s="144"/>
      <c r="C155" s="145"/>
      <c r="D155" s="143"/>
      <c r="E155" s="146"/>
      <c r="F155" s="148" t="str">
        <f aca="false">IF(OR(D155="",E155=""),"",D155*E155)</f>
        <v/>
      </c>
      <c r="G155" s="144"/>
      <c r="H155" s="143" t="str">
        <f aca="false">IF(OR(B155="",G155=""),"",G155-B155)</f>
        <v/>
      </c>
      <c r="I155" s="143"/>
      <c r="J155" s="146"/>
      <c r="K155" s="147"/>
      <c r="L155" s="148" t="str">
        <f aca="false">IF(OR(C155="",I155="",K155=""),"",K155*100*I155)</f>
        <v/>
      </c>
      <c r="M155" s="145"/>
      <c r="N155" s="144"/>
      <c r="O155" s="147"/>
      <c r="P155" s="148" t="str">
        <f aca="false">IF(OR(C155="",M155=""),"",IF(M155="Assigned",(J155-E155)*D155+L155,IF(M155="Expired",L155,IF(M155="Closed",IF(OR(O155="",I155="",K155=""),"",(K155-O155)*100*I155),""))))</f>
        <v/>
      </c>
      <c r="Q155" s="152" t="str">
        <f aca="false">IF(OR(L155="",F155="",F155=0),"",L155/F155)</f>
        <v/>
      </c>
      <c r="R155" s="152" t="str">
        <f aca="false">IF(OR(Q155="",B155=""),"",IF(N155&lt;&gt;"",Q155*(365/(N155-B155)),IF(G155&lt;&gt;"",Q155*(365/(G155-B155)),IF(H155&lt;&gt;"",Q155*(365/H155),""))))</f>
        <v/>
      </c>
      <c r="S155" s="145" t="str">
        <f aca="false">IF(C155="","",IF(N155="","Open",IF(P155&gt;=0,"Won","Lost")))</f>
        <v/>
      </c>
      <c r="T155" s="150"/>
    </row>
    <row r="156" customFormat="false" ht="15" hidden="false" customHeight="true" outlineLevel="0" collapsed="false">
      <c r="A156" s="143" t="str">
        <f aca="false">IF(C156="","",ROW()-29)</f>
        <v/>
      </c>
      <c r="B156" s="144"/>
      <c r="C156" s="145"/>
      <c r="D156" s="143"/>
      <c r="E156" s="146"/>
      <c r="F156" s="148" t="str">
        <f aca="false">IF(OR(D156="",E156=""),"",D156*E156)</f>
        <v/>
      </c>
      <c r="G156" s="144"/>
      <c r="H156" s="143" t="str">
        <f aca="false">IF(OR(B156="",G156=""),"",G156-B156)</f>
        <v/>
      </c>
      <c r="I156" s="143"/>
      <c r="J156" s="146"/>
      <c r="K156" s="147"/>
      <c r="L156" s="148" t="str">
        <f aca="false">IF(OR(C156="",I156="",K156=""),"",K156*100*I156)</f>
        <v/>
      </c>
      <c r="M156" s="145"/>
      <c r="N156" s="144"/>
      <c r="O156" s="147"/>
      <c r="P156" s="148" t="str">
        <f aca="false">IF(OR(C156="",M156=""),"",IF(M156="Assigned",(J156-E156)*D156+L156,IF(M156="Expired",L156,IF(M156="Closed",IF(OR(O156="",I156="",K156=""),"",(K156-O156)*100*I156),""))))</f>
        <v/>
      </c>
      <c r="Q156" s="152" t="str">
        <f aca="false">IF(OR(L156="",F156="",F156=0),"",L156/F156)</f>
        <v/>
      </c>
      <c r="R156" s="152" t="str">
        <f aca="false">IF(OR(Q156="",B156=""),"",IF(N156&lt;&gt;"",Q156*(365/(N156-B156)),IF(G156&lt;&gt;"",Q156*(365/(G156-B156)),IF(H156&lt;&gt;"",Q156*(365/H156),""))))</f>
        <v/>
      </c>
      <c r="S156" s="145" t="str">
        <f aca="false">IF(C156="","",IF(N156="","Open",IF(P156&gt;=0,"Won","Lost")))</f>
        <v/>
      </c>
      <c r="T156" s="150"/>
    </row>
    <row r="157" customFormat="false" ht="15" hidden="false" customHeight="true" outlineLevel="0" collapsed="false">
      <c r="A157" s="143" t="str">
        <f aca="false">IF(C157="","",ROW()-29)</f>
        <v/>
      </c>
      <c r="B157" s="144"/>
      <c r="C157" s="145"/>
      <c r="D157" s="143"/>
      <c r="E157" s="146"/>
      <c r="F157" s="148" t="str">
        <f aca="false">IF(OR(D157="",E157=""),"",D157*E157)</f>
        <v/>
      </c>
      <c r="G157" s="144"/>
      <c r="H157" s="143" t="str">
        <f aca="false">IF(OR(B157="",G157=""),"",G157-B157)</f>
        <v/>
      </c>
      <c r="I157" s="143"/>
      <c r="J157" s="146"/>
      <c r="K157" s="147"/>
      <c r="L157" s="148" t="str">
        <f aca="false">IF(OR(C157="",I157="",K157=""),"",K157*100*I157)</f>
        <v/>
      </c>
      <c r="M157" s="145"/>
      <c r="N157" s="144"/>
      <c r="O157" s="147"/>
      <c r="P157" s="148" t="str">
        <f aca="false">IF(OR(C157="",M157=""),"",IF(M157="Assigned",(J157-E157)*D157+L157,IF(M157="Expired",L157,IF(M157="Closed",IF(OR(O157="",I157="",K157=""),"",(K157-O157)*100*I157),""))))</f>
        <v/>
      </c>
      <c r="Q157" s="152" t="str">
        <f aca="false">IF(OR(L157="",F157="",F157=0),"",L157/F157)</f>
        <v/>
      </c>
      <c r="R157" s="152" t="str">
        <f aca="false">IF(OR(Q157="",B157=""),"",IF(N157&lt;&gt;"",Q157*(365/(N157-B157)),IF(G157&lt;&gt;"",Q157*(365/(G157-B157)),IF(H157&lt;&gt;"",Q157*(365/H157),""))))</f>
        <v/>
      </c>
      <c r="S157" s="145" t="str">
        <f aca="false">IF(C157="","",IF(N157="","Open",IF(P157&gt;=0,"Won","Lost")))</f>
        <v/>
      </c>
      <c r="T157" s="150"/>
    </row>
    <row r="158" customFormat="false" ht="15" hidden="false" customHeight="true" outlineLevel="0" collapsed="false">
      <c r="A158" s="143" t="str">
        <f aca="false">IF(C158="","",ROW()-29)</f>
        <v/>
      </c>
      <c r="B158" s="144"/>
      <c r="C158" s="145"/>
      <c r="D158" s="143"/>
      <c r="E158" s="146"/>
      <c r="F158" s="148" t="str">
        <f aca="false">IF(OR(D158="",E158=""),"",D158*E158)</f>
        <v/>
      </c>
      <c r="G158" s="144"/>
      <c r="H158" s="143" t="str">
        <f aca="false">IF(OR(B158="",G158=""),"",G158-B158)</f>
        <v/>
      </c>
      <c r="I158" s="143"/>
      <c r="J158" s="146"/>
      <c r="K158" s="147"/>
      <c r="L158" s="148" t="str">
        <f aca="false">IF(OR(C158="",I158="",K158=""),"",K158*100*I158)</f>
        <v/>
      </c>
      <c r="M158" s="145"/>
      <c r="N158" s="144"/>
      <c r="O158" s="147"/>
      <c r="P158" s="148" t="str">
        <f aca="false">IF(OR(C158="",M158=""),"",IF(M158="Assigned",(J158-E158)*D158+L158,IF(M158="Expired",L158,IF(M158="Closed",IF(OR(O158="",I158="",K158=""),"",(K158-O158)*100*I158),""))))</f>
        <v/>
      </c>
      <c r="Q158" s="152" t="str">
        <f aca="false">IF(OR(L158="",F158="",F158=0),"",L158/F158)</f>
        <v/>
      </c>
      <c r="R158" s="152" t="str">
        <f aca="false">IF(OR(Q158="",B158=""),"",IF(N158&lt;&gt;"",Q158*(365/(N158-B158)),IF(G158&lt;&gt;"",Q158*(365/(G158-B158)),IF(H158&lt;&gt;"",Q158*(365/H158),""))))</f>
        <v/>
      </c>
      <c r="S158" s="145" t="str">
        <f aca="false">IF(C158="","",IF(N158="","Open",IF(P158&gt;=0,"Won","Lost")))</f>
        <v/>
      </c>
      <c r="T158" s="150"/>
    </row>
    <row r="159" customFormat="false" ht="15" hidden="false" customHeight="true" outlineLevel="0" collapsed="false">
      <c r="A159" s="143" t="str">
        <f aca="false">IF(C159="","",ROW()-29)</f>
        <v/>
      </c>
      <c r="B159" s="144"/>
      <c r="C159" s="145"/>
      <c r="D159" s="143"/>
      <c r="E159" s="146"/>
      <c r="F159" s="148" t="str">
        <f aca="false">IF(OR(D159="",E159=""),"",D159*E159)</f>
        <v/>
      </c>
      <c r="G159" s="144"/>
      <c r="H159" s="143" t="str">
        <f aca="false">IF(OR(B159="",G159=""),"",G159-B159)</f>
        <v/>
      </c>
      <c r="I159" s="143"/>
      <c r="J159" s="146"/>
      <c r="K159" s="147"/>
      <c r="L159" s="148" t="str">
        <f aca="false">IF(OR(C159="",I159="",K159=""),"",K159*100*I159)</f>
        <v/>
      </c>
      <c r="M159" s="145"/>
      <c r="N159" s="144"/>
      <c r="O159" s="147"/>
      <c r="P159" s="148" t="str">
        <f aca="false">IF(OR(C159="",M159=""),"",IF(M159="Assigned",(J159-E159)*D159+L159,IF(M159="Expired",L159,IF(M159="Closed",IF(OR(O159="",I159="",K159=""),"",(K159-O159)*100*I159),""))))</f>
        <v/>
      </c>
      <c r="Q159" s="152" t="str">
        <f aca="false">IF(OR(L159="",F159="",F159=0),"",L159/F159)</f>
        <v/>
      </c>
      <c r="R159" s="152" t="str">
        <f aca="false">IF(OR(Q159="",B159=""),"",IF(N159&lt;&gt;"",Q159*(365/(N159-B159)),IF(G159&lt;&gt;"",Q159*(365/(G159-B159)),IF(H159&lt;&gt;"",Q159*(365/H159),""))))</f>
        <v/>
      </c>
      <c r="S159" s="145" t="str">
        <f aca="false">IF(C159="","",IF(N159="","Open",IF(P159&gt;=0,"Won","Lost")))</f>
        <v/>
      </c>
      <c r="T159" s="150"/>
    </row>
    <row r="160" customFormat="false" ht="15" hidden="false" customHeight="true" outlineLevel="0" collapsed="false">
      <c r="A160" s="143" t="str">
        <f aca="false">IF(C160="","",ROW()-29)</f>
        <v/>
      </c>
      <c r="B160" s="144"/>
      <c r="C160" s="145"/>
      <c r="D160" s="143"/>
      <c r="E160" s="146"/>
      <c r="F160" s="148" t="str">
        <f aca="false">IF(OR(D160="",E160=""),"",D160*E160)</f>
        <v/>
      </c>
      <c r="G160" s="144"/>
      <c r="H160" s="143" t="str">
        <f aca="false">IF(OR(B160="",G160=""),"",G160-B160)</f>
        <v/>
      </c>
      <c r="I160" s="143"/>
      <c r="J160" s="146"/>
      <c r="K160" s="147"/>
      <c r="L160" s="148" t="str">
        <f aca="false">IF(OR(C160="",I160="",K160=""),"",K160*100*I160)</f>
        <v/>
      </c>
      <c r="M160" s="145"/>
      <c r="N160" s="144"/>
      <c r="O160" s="147"/>
      <c r="P160" s="148" t="str">
        <f aca="false">IF(OR(C160="",M160=""),"",IF(M160="Assigned",(J160-E160)*D160+L160,IF(M160="Expired",L160,IF(M160="Closed",IF(OR(O160="",I160="",K160=""),"",(K160-O160)*100*I160),""))))</f>
        <v/>
      </c>
      <c r="Q160" s="152" t="str">
        <f aca="false">IF(OR(L160="",F160="",F160=0),"",L160/F160)</f>
        <v/>
      </c>
      <c r="R160" s="152" t="str">
        <f aca="false">IF(OR(Q160="",B160=""),"",IF(N160&lt;&gt;"",Q160*(365/(N160-B160)),IF(G160&lt;&gt;"",Q160*(365/(G160-B160)),IF(H160&lt;&gt;"",Q160*(365/H160),""))))</f>
        <v/>
      </c>
      <c r="S160" s="145" t="str">
        <f aca="false">IF(C160="","",IF(N160="","Open",IF(P160&gt;=0,"Won","Lost")))</f>
        <v/>
      </c>
      <c r="T160" s="150"/>
    </row>
    <row r="161" customFormat="false" ht="15" hidden="false" customHeight="true" outlineLevel="0" collapsed="false">
      <c r="A161" s="143" t="str">
        <f aca="false">IF(C161="","",ROW()-29)</f>
        <v/>
      </c>
      <c r="B161" s="144"/>
      <c r="C161" s="145"/>
      <c r="D161" s="143"/>
      <c r="E161" s="146"/>
      <c r="F161" s="148" t="str">
        <f aca="false">IF(OR(D161="",E161=""),"",D161*E161)</f>
        <v/>
      </c>
      <c r="G161" s="144"/>
      <c r="H161" s="143" t="str">
        <f aca="false">IF(OR(B161="",G161=""),"",G161-B161)</f>
        <v/>
      </c>
      <c r="I161" s="143"/>
      <c r="J161" s="146"/>
      <c r="K161" s="147"/>
      <c r="L161" s="148" t="str">
        <f aca="false">IF(OR(C161="",I161="",K161=""),"",K161*100*I161)</f>
        <v/>
      </c>
      <c r="M161" s="145"/>
      <c r="N161" s="144"/>
      <c r="O161" s="147"/>
      <c r="P161" s="148" t="str">
        <f aca="false">IF(OR(C161="",M161=""),"",IF(M161="Assigned",(J161-E161)*D161+L161,IF(M161="Expired",L161,IF(M161="Closed",IF(OR(O161="",I161="",K161=""),"",(K161-O161)*100*I161),""))))</f>
        <v/>
      </c>
      <c r="Q161" s="152" t="str">
        <f aca="false">IF(OR(L161="",F161="",F161=0),"",L161/F161)</f>
        <v/>
      </c>
      <c r="R161" s="152" t="str">
        <f aca="false">IF(OR(Q161="",B161=""),"",IF(N161&lt;&gt;"",Q161*(365/(N161-B161)),IF(G161&lt;&gt;"",Q161*(365/(G161-B161)),IF(H161&lt;&gt;"",Q161*(365/H161),""))))</f>
        <v/>
      </c>
      <c r="S161" s="145" t="str">
        <f aca="false">IF(C161="","",IF(N161="","Open",IF(P161&gt;=0,"Won","Lost")))</f>
        <v/>
      </c>
      <c r="T161" s="150"/>
    </row>
    <row r="162" customFormat="false" ht="15" hidden="false" customHeight="true" outlineLevel="0" collapsed="false">
      <c r="A162" s="143" t="str">
        <f aca="false">IF(C162="","",ROW()-29)</f>
        <v/>
      </c>
      <c r="B162" s="144"/>
      <c r="C162" s="145"/>
      <c r="D162" s="143"/>
      <c r="E162" s="146"/>
      <c r="F162" s="148" t="str">
        <f aca="false">IF(OR(D162="",E162=""),"",D162*E162)</f>
        <v/>
      </c>
      <c r="G162" s="144"/>
      <c r="H162" s="143" t="str">
        <f aca="false">IF(OR(B162="",G162=""),"",G162-B162)</f>
        <v/>
      </c>
      <c r="I162" s="143"/>
      <c r="J162" s="146"/>
      <c r="K162" s="147"/>
      <c r="L162" s="148" t="str">
        <f aca="false">IF(OR(C162="",I162="",K162=""),"",K162*100*I162)</f>
        <v/>
      </c>
      <c r="M162" s="145"/>
      <c r="N162" s="144"/>
      <c r="O162" s="147"/>
      <c r="P162" s="148" t="str">
        <f aca="false">IF(OR(C162="",M162=""),"",IF(M162="Assigned",(J162-E162)*D162+L162,IF(M162="Expired",L162,IF(M162="Closed",IF(OR(O162="",I162="",K162=""),"",(K162-O162)*100*I162),""))))</f>
        <v/>
      </c>
      <c r="Q162" s="152" t="str">
        <f aca="false">IF(OR(L162="",F162="",F162=0),"",L162/F162)</f>
        <v/>
      </c>
      <c r="R162" s="152" t="str">
        <f aca="false">IF(OR(Q162="",B162=""),"",IF(N162&lt;&gt;"",Q162*(365/(N162-B162)),IF(G162&lt;&gt;"",Q162*(365/(G162-B162)),IF(H162&lt;&gt;"",Q162*(365/H162),""))))</f>
        <v/>
      </c>
      <c r="S162" s="145" t="str">
        <f aca="false">IF(C162="","",IF(N162="","Open",IF(P162&gt;=0,"Won","Lost")))</f>
        <v/>
      </c>
      <c r="T162" s="150"/>
    </row>
    <row r="163" customFormat="false" ht="15" hidden="false" customHeight="true" outlineLevel="0" collapsed="false">
      <c r="A163" s="143" t="str">
        <f aca="false">IF(C163="","",ROW()-29)</f>
        <v/>
      </c>
      <c r="B163" s="144"/>
      <c r="C163" s="145"/>
      <c r="D163" s="143"/>
      <c r="E163" s="146"/>
      <c r="F163" s="148" t="str">
        <f aca="false">IF(OR(D163="",E163=""),"",D163*E163)</f>
        <v/>
      </c>
      <c r="G163" s="144"/>
      <c r="H163" s="143" t="str">
        <f aca="false">IF(OR(B163="",G163=""),"",G163-B163)</f>
        <v/>
      </c>
      <c r="I163" s="143"/>
      <c r="J163" s="146"/>
      <c r="K163" s="147"/>
      <c r="L163" s="148" t="str">
        <f aca="false">IF(OR(C163="",I163="",K163=""),"",K163*100*I163)</f>
        <v/>
      </c>
      <c r="M163" s="145"/>
      <c r="N163" s="144"/>
      <c r="O163" s="147"/>
      <c r="P163" s="148" t="str">
        <f aca="false">IF(OR(C163="",M163=""),"",IF(M163="Assigned",(J163-E163)*D163+L163,IF(M163="Expired",L163,IF(M163="Closed",IF(OR(O163="",I163="",K163=""),"",(K163-O163)*100*I163),""))))</f>
        <v/>
      </c>
      <c r="Q163" s="152" t="str">
        <f aca="false">IF(OR(L163="",F163="",F163=0),"",L163/F163)</f>
        <v/>
      </c>
      <c r="R163" s="152" t="str">
        <f aca="false">IF(OR(Q163="",B163=""),"",IF(N163&lt;&gt;"",Q163*(365/(N163-B163)),IF(G163&lt;&gt;"",Q163*(365/(G163-B163)),IF(H163&lt;&gt;"",Q163*(365/H163),""))))</f>
        <v/>
      </c>
      <c r="S163" s="145" t="str">
        <f aca="false">IF(C163="","",IF(N163="","Open",IF(P163&gt;=0,"Won","Lost")))</f>
        <v/>
      </c>
      <c r="T163" s="150"/>
    </row>
    <row r="164" customFormat="false" ht="15" hidden="false" customHeight="true" outlineLevel="0" collapsed="false">
      <c r="A164" s="143" t="str">
        <f aca="false">IF(C164="","",ROW()-29)</f>
        <v/>
      </c>
      <c r="B164" s="144"/>
      <c r="C164" s="145"/>
      <c r="D164" s="143"/>
      <c r="E164" s="146"/>
      <c r="F164" s="148" t="str">
        <f aca="false">IF(OR(D164="",E164=""),"",D164*E164)</f>
        <v/>
      </c>
      <c r="G164" s="144"/>
      <c r="H164" s="143" t="str">
        <f aca="false">IF(OR(B164="",G164=""),"",G164-B164)</f>
        <v/>
      </c>
      <c r="I164" s="143"/>
      <c r="J164" s="146"/>
      <c r="K164" s="147"/>
      <c r="L164" s="148" t="str">
        <f aca="false">IF(OR(C164="",I164="",K164=""),"",K164*100*I164)</f>
        <v/>
      </c>
      <c r="M164" s="145"/>
      <c r="N164" s="144"/>
      <c r="O164" s="147"/>
      <c r="P164" s="148" t="str">
        <f aca="false">IF(OR(C164="",M164=""),"",IF(M164="Assigned",(J164-E164)*D164+L164,IF(M164="Expired",L164,IF(M164="Closed",IF(OR(O164="",I164="",K164=""),"",(K164-O164)*100*I164),""))))</f>
        <v/>
      </c>
      <c r="Q164" s="152" t="str">
        <f aca="false">IF(OR(L164="",F164="",F164=0),"",L164/F164)</f>
        <v/>
      </c>
      <c r="R164" s="152" t="str">
        <f aca="false">IF(OR(Q164="",B164=""),"",IF(N164&lt;&gt;"",Q164*(365/(N164-B164)),IF(G164&lt;&gt;"",Q164*(365/(G164-B164)),IF(H164&lt;&gt;"",Q164*(365/H164),""))))</f>
        <v/>
      </c>
      <c r="S164" s="145" t="str">
        <f aca="false">IF(C164="","",IF(N164="","Open",IF(P164&gt;=0,"Won","Lost")))</f>
        <v/>
      </c>
      <c r="T164" s="150"/>
    </row>
    <row r="165" customFormat="false" ht="15" hidden="false" customHeight="true" outlineLevel="0" collapsed="false">
      <c r="A165" s="143" t="str">
        <f aca="false">IF(C165="","",ROW()-29)</f>
        <v/>
      </c>
      <c r="B165" s="144"/>
      <c r="C165" s="145"/>
      <c r="D165" s="143"/>
      <c r="E165" s="146"/>
      <c r="F165" s="148" t="str">
        <f aca="false">IF(OR(D165="",E165=""),"",D165*E165)</f>
        <v/>
      </c>
      <c r="G165" s="144"/>
      <c r="H165" s="143" t="str">
        <f aca="false">IF(OR(B165="",G165=""),"",G165-B165)</f>
        <v/>
      </c>
      <c r="I165" s="143"/>
      <c r="J165" s="146"/>
      <c r="K165" s="147"/>
      <c r="L165" s="148" t="str">
        <f aca="false">IF(OR(C165="",I165="",K165=""),"",K165*100*I165)</f>
        <v/>
      </c>
      <c r="M165" s="145"/>
      <c r="N165" s="144"/>
      <c r="O165" s="147"/>
      <c r="P165" s="148" t="str">
        <f aca="false">IF(OR(C165="",M165=""),"",IF(M165="Assigned",(J165-E165)*D165+L165,IF(M165="Expired",L165,IF(M165="Closed",IF(OR(O165="",I165="",K165=""),"",(K165-O165)*100*I165),""))))</f>
        <v/>
      </c>
      <c r="Q165" s="152" t="str">
        <f aca="false">IF(OR(L165="",F165="",F165=0),"",L165/F165)</f>
        <v/>
      </c>
      <c r="R165" s="152" t="str">
        <f aca="false">IF(OR(Q165="",B165=""),"",IF(N165&lt;&gt;"",Q165*(365/(N165-B165)),IF(G165&lt;&gt;"",Q165*(365/(G165-B165)),IF(H165&lt;&gt;"",Q165*(365/H165),""))))</f>
        <v/>
      </c>
      <c r="S165" s="145" t="str">
        <f aca="false">IF(C165="","",IF(N165="","Open",IF(P165&gt;=0,"Won","Lost")))</f>
        <v/>
      </c>
      <c r="T165" s="150"/>
    </row>
    <row r="166" customFormat="false" ht="15" hidden="false" customHeight="true" outlineLevel="0" collapsed="false">
      <c r="A166" s="143" t="str">
        <f aca="false">IF(C166="","",ROW()-29)</f>
        <v/>
      </c>
      <c r="B166" s="144"/>
      <c r="C166" s="145"/>
      <c r="D166" s="143"/>
      <c r="E166" s="146"/>
      <c r="F166" s="148" t="str">
        <f aca="false">IF(OR(D166="",E166=""),"",D166*E166)</f>
        <v/>
      </c>
      <c r="G166" s="144"/>
      <c r="H166" s="143" t="str">
        <f aca="false">IF(OR(B166="",G166=""),"",G166-B166)</f>
        <v/>
      </c>
      <c r="I166" s="143"/>
      <c r="J166" s="146"/>
      <c r="K166" s="147"/>
      <c r="L166" s="148" t="str">
        <f aca="false">IF(OR(C166="",I166="",K166=""),"",K166*100*I166)</f>
        <v/>
      </c>
      <c r="M166" s="145"/>
      <c r="N166" s="144"/>
      <c r="O166" s="147"/>
      <c r="P166" s="148" t="str">
        <f aca="false">IF(OR(C166="",M166=""),"",IF(M166="Assigned",(J166-E166)*D166+L166,IF(M166="Expired",L166,IF(M166="Closed",IF(OR(O166="",I166="",K166=""),"",(K166-O166)*100*I166),""))))</f>
        <v/>
      </c>
      <c r="Q166" s="152" t="str">
        <f aca="false">IF(OR(L166="",F166="",F166=0),"",L166/F166)</f>
        <v/>
      </c>
      <c r="R166" s="152" t="str">
        <f aca="false">IF(OR(Q166="",B166=""),"",IF(N166&lt;&gt;"",Q166*(365/(N166-B166)),IF(G166&lt;&gt;"",Q166*(365/(G166-B166)),IF(H166&lt;&gt;"",Q166*(365/H166),""))))</f>
        <v/>
      </c>
      <c r="S166" s="145" t="str">
        <f aca="false">IF(C166="","",IF(N166="","Open",IF(P166&gt;=0,"Won","Lost")))</f>
        <v/>
      </c>
      <c r="T166" s="150"/>
    </row>
    <row r="167" customFormat="false" ht="15" hidden="false" customHeight="true" outlineLevel="0" collapsed="false">
      <c r="A167" s="143" t="str">
        <f aca="false">IF(C167="","",ROW()-29)</f>
        <v/>
      </c>
      <c r="B167" s="144"/>
      <c r="C167" s="145"/>
      <c r="D167" s="143"/>
      <c r="E167" s="146"/>
      <c r="F167" s="148" t="str">
        <f aca="false">IF(OR(D167="",E167=""),"",D167*E167)</f>
        <v/>
      </c>
      <c r="G167" s="144"/>
      <c r="H167" s="143" t="str">
        <f aca="false">IF(OR(B167="",G167=""),"",G167-B167)</f>
        <v/>
      </c>
      <c r="I167" s="143"/>
      <c r="J167" s="146"/>
      <c r="K167" s="147"/>
      <c r="L167" s="148" t="str">
        <f aca="false">IF(OR(C167="",I167="",K167=""),"",K167*100*I167)</f>
        <v/>
      </c>
      <c r="M167" s="145"/>
      <c r="N167" s="144"/>
      <c r="O167" s="147"/>
      <c r="P167" s="148" t="str">
        <f aca="false">IF(OR(C167="",M167=""),"",IF(M167="Assigned",(J167-E167)*D167+L167,IF(M167="Expired",L167,IF(M167="Closed",IF(OR(O167="",I167="",K167=""),"",(K167-O167)*100*I167),""))))</f>
        <v/>
      </c>
      <c r="Q167" s="152" t="str">
        <f aca="false">IF(OR(L167="",F167="",F167=0),"",L167/F167)</f>
        <v/>
      </c>
      <c r="R167" s="152" t="str">
        <f aca="false">IF(OR(Q167="",B167=""),"",IF(N167&lt;&gt;"",Q167*(365/(N167-B167)),IF(G167&lt;&gt;"",Q167*(365/(G167-B167)),IF(H167&lt;&gt;"",Q167*(365/H167),""))))</f>
        <v/>
      </c>
      <c r="S167" s="145" t="str">
        <f aca="false">IF(C167="","",IF(N167="","Open",IF(P167&gt;=0,"Won","Lost")))</f>
        <v/>
      </c>
      <c r="T167" s="150"/>
    </row>
    <row r="168" customFormat="false" ht="15" hidden="false" customHeight="true" outlineLevel="0" collapsed="false">
      <c r="A168" s="143" t="str">
        <f aca="false">IF(C168="","",ROW()-29)</f>
        <v/>
      </c>
      <c r="B168" s="144"/>
      <c r="C168" s="145"/>
      <c r="D168" s="143"/>
      <c r="E168" s="146"/>
      <c r="F168" s="148" t="str">
        <f aca="false">IF(OR(D168="",E168=""),"",D168*E168)</f>
        <v/>
      </c>
      <c r="G168" s="144"/>
      <c r="H168" s="143" t="str">
        <f aca="false">IF(OR(B168="",G168=""),"",G168-B168)</f>
        <v/>
      </c>
      <c r="I168" s="143"/>
      <c r="J168" s="146"/>
      <c r="K168" s="147"/>
      <c r="L168" s="148" t="str">
        <f aca="false">IF(OR(C168="",I168="",K168=""),"",K168*100*I168)</f>
        <v/>
      </c>
      <c r="M168" s="145"/>
      <c r="N168" s="144"/>
      <c r="O168" s="147"/>
      <c r="P168" s="148" t="str">
        <f aca="false">IF(OR(C168="",M168=""),"",IF(M168="Assigned",(J168-E168)*D168+L168,IF(M168="Expired",L168,IF(M168="Closed",IF(OR(O168="",I168="",K168=""),"",(K168-O168)*100*I168),""))))</f>
        <v/>
      </c>
      <c r="Q168" s="152" t="str">
        <f aca="false">IF(OR(L168="",F168="",F168=0),"",L168/F168)</f>
        <v/>
      </c>
      <c r="R168" s="152" t="str">
        <f aca="false">IF(OR(Q168="",B168=""),"",IF(N168&lt;&gt;"",Q168*(365/(N168-B168)),IF(G168&lt;&gt;"",Q168*(365/(G168-B168)),IF(H168&lt;&gt;"",Q168*(365/H168),""))))</f>
        <v/>
      </c>
      <c r="S168" s="145" t="str">
        <f aca="false">IF(C168="","",IF(N168="","Open",IF(P168&gt;=0,"Won","Lost")))</f>
        <v/>
      </c>
      <c r="T168" s="150"/>
    </row>
    <row r="169" customFormat="false" ht="15" hidden="false" customHeight="true" outlineLevel="0" collapsed="false">
      <c r="A169" s="143" t="str">
        <f aca="false">IF(C169="","",ROW()-29)</f>
        <v/>
      </c>
      <c r="B169" s="144"/>
      <c r="C169" s="145"/>
      <c r="D169" s="143"/>
      <c r="E169" s="146"/>
      <c r="F169" s="148" t="str">
        <f aca="false">IF(OR(D169="",E169=""),"",D169*E169)</f>
        <v/>
      </c>
      <c r="G169" s="144"/>
      <c r="H169" s="143" t="str">
        <f aca="false">IF(OR(B169="",G169=""),"",G169-B169)</f>
        <v/>
      </c>
      <c r="I169" s="143"/>
      <c r="J169" s="146"/>
      <c r="K169" s="147"/>
      <c r="L169" s="148" t="str">
        <f aca="false">IF(OR(C169="",I169="",K169=""),"",K169*100*I169)</f>
        <v/>
      </c>
      <c r="M169" s="145"/>
      <c r="N169" s="144"/>
      <c r="O169" s="147"/>
      <c r="P169" s="148" t="str">
        <f aca="false">IF(OR(C169="",M169=""),"",IF(M169="Assigned",(J169-E169)*D169+L169,IF(M169="Expired",L169,IF(M169="Closed",IF(OR(O169="",I169="",K169=""),"",(K169-O169)*100*I169),""))))</f>
        <v/>
      </c>
      <c r="Q169" s="152" t="str">
        <f aca="false">IF(OR(L169="",F169="",F169=0),"",L169/F169)</f>
        <v/>
      </c>
      <c r="R169" s="152" t="str">
        <f aca="false">IF(OR(Q169="",B169=""),"",IF(N169&lt;&gt;"",Q169*(365/(N169-B169)),IF(G169&lt;&gt;"",Q169*(365/(G169-B169)),IF(H169&lt;&gt;"",Q169*(365/H169),""))))</f>
        <v/>
      </c>
      <c r="S169" s="145" t="str">
        <f aca="false">IF(C169="","",IF(N169="","Open",IF(P169&gt;=0,"Won","Lost")))</f>
        <v/>
      </c>
      <c r="T169" s="150"/>
    </row>
    <row r="170" customFormat="false" ht="15" hidden="false" customHeight="true" outlineLevel="0" collapsed="false">
      <c r="A170" s="143" t="str">
        <f aca="false">IF(C170="","",ROW()-29)</f>
        <v/>
      </c>
      <c r="B170" s="144"/>
      <c r="C170" s="145"/>
      <c r="D170" s="143"/>
      <c r="E170" s="146"/>
      <c r="F170" s="148" t="str">
        <f aca="false">IF(OR(D170="",E170=""),"",D170*E170)</f>
        <v/>
      </c>
      <c r="G170" s="144"/>
      <c r="H170" s="143" t="str">
        <f aca="false">IF(OR(B170="",G170=""),"",G170-B170)</f>
        <v/>
      </c>
      <c r="I170" s="143"/>
      <c r="J170" s="146"/>
      <c r="K170" s="147"/>
      <c r="L170" s="148" t="str">
        <f aca="false">IF(OR(C170="",I170="",K170=""),"",K170*100*I170)</f>
        <v/>
      </c>
      <c r="M170" s="145"/>
      <c r="N170" s="144"/>
      <c r="O170" s="147"/>
      <c r="P170" s="148" t="str">
        <f aca="false">IF(OR(C170="",M170=""),"",IF(M170="Assigned",(J170-E170)*D170+L170,IF(M170="Expired",L170,IF(M170="Closed",IF(OR(O170="",I170="",K170=""),"",(K170-O170)*100*I170),""))))</f>
        <v/>
      </c>
      <c r="Q170" s="152" t="str">
        <f aca="false">IF(OR(L170="",F170="",F170=0),"",L170/F170)</f>
        <v/>
      </c>
      <c r="R170" s="152" t="str">
        <f aca="false">IF(OR(Q170="",B170=""),"",IF(N170&lt;&gt;"",Q170*(365/(N170-B170)),IF(G170&lt;&gt;"",Q170*(365/(G170-B170)),IF(H170&lt;&gt;"",Q170*(365/H170),""))))</f>
        <v/>
      </c>
      <c r="S170" s="145" t="str">
        <f aca="false">IF(C170="","",IF(N170="","Open",IF(P170&gt;=0,"Won","Lost")))</f>
        <v/>
      </c>
      <c r="T170" s="150"/>
    </row>
    <row r="171" customFormat="false" ht="15" hidden="false" customHeight="true" outlineLevel="0" collapsed="false">
      <c r="A171" s="143" t="str">
        <f aca="false">IF(C171="","",ROW()-29)</f>
        <v/>
      </c>
      <c r="B171" s="144"/>
      <c r="C171" s="145"/>
      <c r="D171" s="143"/>
      <c r="E171" s="146"/>
      <c r="F171" s="148" t="str">
        <f aca="false">IF(OR(D171="",E171=""),"",D171*E171)</f>
        <v/>
      </c>
      <c r="G171" s="144"/>
      <c r="H171" s="143" t="str">
        <f aca="false">IF(OR(B171="",G171=""),"",G171-B171)</f>
        <v/>
      </c>
      <c r="I171" s="143"/>
      <c r="J171" s="146"/>
      <c r="K171" s="147"/>
      <c r="L171" s="148" t="str">
        <f aca="false">IF(OR(C171="",I171="",K171=""),"",K171*100*I171)</f>
        <v/>
      </c>
      <c r="M171" s="145"/>
      <c r="N171" s="144"/>
      <c r="O171" s="147"/>
      <c r="P171" s="148" t="str">
        <f aca="false">IF(OR(C171="",M171=""),"",IF(M171="Assigned",(J171-E171)*D171+L171,IF(M171="Expired",L171,IF(M171="Closed",IF(OR(O171="",I171="",K171=""),"",(K171-O171)*100*I171),""))))</f>
        <v/>
      </c>
      <c r="Q171" s="152" t="str">
        <f aca="false">IF(OR(L171="",F171="",F171=0),"",L171/F171)</f>
        <v/>
      </c>
      <c r="R171" s="152" t="str">
        <f aca="false">IF(OR(Q171="",B171=""),"",IF(N171&lt;&gt;"",Q171*(365/(N171-B171)),IF(G171&lt;&gt;"",Q171*(365/(G171-B171)),IF(H171&lt;&gt;"",Q171*(365/H171),""))))</f>
        <v/>
      </c>
      <c r="S171" s="145" t="str">
        <f aca="false">IF(C171="","",IF(N171="","Open",IF(P171&gt;=0,"Won","Lost")))</f>
        <v/>
      </c>
      <c r="T171" s="150"/>
    </row>
    <row r="172" customFormat="false" ht="15" hidden="false" customHeight="true" outlineLevel="0" collapsed="false">
      <c r="A172" s="143" t="str">
        <f aca="false">IF(C172="","",ROW()-29)</f>
        <v/>
      </c>
      <c r="B172" s="144"/>
      <c r="C172" s="145"/>
      <c r="D172" s="143"/>
      <c r="E172" s="146"/>
      <c r="F172" s="148" t="str">
        <f aca="false">IF(OR(D172="",E172=""),"",D172*E172)</f>
        <v/>
      </c>
      <c r="G172" s="144"/>
      <c r="H172" s="143" t="str">
        <f aca="false">IF(OR(B172="",G172=""),"",G172-B172)</f>
        <v/>
      </c>
      <c r="I172" s="143"/>
      <c r="J172" s="146"/>
      <c r="K172" s="147"/>
      <c r="L172" s="148" t="str">
        <f aca="false">IF(OR(C172="",I172="",K172=""),"",K172*100*I172)</f>
        <v/>
      </c>
      <c r="M172" s="145"/>
      <c r="N172" s="144"/>
      <c r="O172" s="147"/>
      <c r="P172" s="148" t="str">
        <f aca="false">IF(OR(C172="",M172=""),"",IF(M172="Assigned",(J172-E172)*D172+L172,IF(M172="Expired",L172,IF(M172="Closed",IF(OR(O172="",I172="",K172=""),"",(K172-O172)*100*I172),""))))</f>
        <v/>
      </c>
      <c r="Q172" s="152" t="str">
        <f aca="false">IF(OR(L172="",F172="",F172=0),"",L172/F172)</f>
        <v/>
      </c>
      <c r="R172" s="152" t="str">
        <f aca="false">IF(OR(Q172="",B172=""),"",IF(N172&lt;&gt;"",Q172*(365/(N172-B172)),IF(G172&lt;&gt;"",Q172*(365/(G172-B172)),IF(H172&lt;&gt;"",Q172*(365/H172),""))))</f>
        <v/>
      </c>
      <c r="S172" s="145" t="str">
        <f aca="false">IF(C172="","",IF(N172="","Open",IF(P172&gt;=0,"Won","Lost")))</f>
        <v/>
      </c>
      <c r="T172" s="150"/>
    </row>
    <row r="173" customFormat="false" ht="15" hidden="false" customHeight="true" outlineLevel="0" collapsed="false">
      <c r="A173" s="143" t="str">
        <f aca="false">IF(C173="","",ROW()-29)</f>
        <v/>
      </c>
      <c r="B173" s="144"/>
      <c r="C173" s="145"/>
      <c r="D173" s="143"/>
      <c r="E173" s="146"/>
      <c r="F173" s="148" t="str">
        <f aca="false">IF(OR(D173="",E173=""),"",D173*E173)</f>
        <v/>
      </c>
      <c r="G173" s="144"/>
      <c r="H173" s="143" t="str">
        <f aca="false">IF(OR(B173="",G173=""),"",G173-B173)</f>
        <v/>
      </c>
      <c r="I173" s="143"/>
      <c r="J173" s="146"/>
      <c r="K173" s="147"/>
      <c r="L173" s="148" t="str">
        <f aca="false">IF(OR(C173="",I173="",K173=""),"",K173*100*I173)</f>
        <v/>
      </c>
      <c r="M173" s="145"/>
      <c r="N173" s="144"/>
      <c r="O173" s="147"/>
      <c r="P173" s="148" t="str">
        <f aca="false">IF(OR(C173="",M173=""),"",IF(M173="Assigned",(J173-E173)*D173+L173,IF(M173="Expired",L173,IF(M173="Closed",IF(OR(O173="",I173="",K173=""),"",(K173-O173)*100*I173),""))))</f>
        <v/>
      </c>
      <c r="Q173" s="152" t="str">
        <f aca="false">IF(OR(L173="",F173="",F173=0),"",L173/F173)</f>
        <v/>
      </c>
      <c r="R173" s="152" t="str">
        <f aca="false">IF(OR(Q173="",B173=""),"",IF(N173&lt;&gt;"",Q173*(365/(N173-B173)),IF(G173&lt;&gt;"",Q173*(365/(G173-B173)),IF(H173&lt;&gt;"",Q173*(365/H173),""))))</f>
        <v/>
      </c>
      <c r="S173" s="145" t="str">
        <f aca="false">IF(C173="","",IF(N173="","Open",IF(P173&gt;=0,"Won","Lost")))</f>
        <v/>
      </c>
      <c r="T173" s="150"/>
    </row>
    <row r="174" customFormat="false" ht="15" hidden="false" customHeight="true" outlineLevel="0" collapsed="false">
      <c r="A174" s="143" t="str">
        <f aca="false">IF(C174="","",ROW()-29)</f>
        <v/>
      </c>
      <c r="B174" s="144"/>
      <c r="C174" s="145"/>
      <c r="D174" s="143"/>
      <c r="E174" s="146"/>
      <c r="F174" s="148" t="str">
        <f aca="false">IF(OR(D174="",E174=""),"",D174*E174)</f>
        <v/>
      </c>
      <c r="G174" s="144"/>
      <c r="H174" s="143" t="str">
        <f aca="false">IF(OR(B174="",G174=""),"",G174-B174)</f>
        <v/>
      </c>
      <c r="I174" s="143"/>
      <c r="J174" s="146"/>
      <c r="K174" s="147"/>
      <c r="L174" s="148" t="str">
        <f aca="false">IF(OR(C174="",I174="",K174=""),"",K174*100*I174)</f>
        <v/>
      </c>
      <c r="M174" s="145"/>
      <c r="N174" s="144"/>
      <c r="O174" s="147"/>
      <c r="P174" s="148" t="str">
        <f aca="false">IF(OR(C174="",M174=""),"",IF(M174="Assigned",(J174-E174)*D174+L174,IF(M174="Expired",L174,IF(M174="Closed",IF(OR(O174="",I174="",K174=""),"",(K174-O174)*100*I174),""))))</f>
        <v/>
      </c>
      <c r="Q174" s="152" t="str">
        <f aca="false">IF(OR(L174="",F174="",F174=0),"",L174/F174)</f>
        <v/>
      </c>
      <c r="R174" s="152" t="str">
        <f aca="false">IF(OR(Q174="",B174=""),"",IF(N174&lt;&gt;"",Q174*(365/(N174-B174)),IF(G174&lt;&gt;"",Q174*(365/(G174-B174)),IF(H174&lt;&gt;"",Q174*(365/H174),""))))</f>
        <v/>
      </c>
      <c r="S174" s="145" t="str">
        <f aca="false">IF(C174="","",IF(N174="","Open",IF(P174&gt;=0,"Won","Lost")))</f>
        <v/>
      </c>
      <c r="T174" s="150"/>
    </row>
    <row r="175" customFormat="false" ht="15" hidden="false" customHeight="true" outlineLevel="0" collapsed="false">
      <c r="A175" s="143" t="str">
        <f aca="false">IF(C175="","",ROW()-29)</f>
        <v/>
      </c>
      <c r="B175" s="144"/>
      <c r="C175" s="145"/>
      <c r="D175" s="143"/>
      <c r="E175" s="146"/>
      <c r="F175" s="148" t="str">
        <f aca="false">IF(OR(D175="",E175=""),"",D175*E175)</f>
        <v/>
      </c>
      <c r="G175" s="144"/>
      <c r="H175" s="143" t="str">
        <f aca="false">IF(OR(B175="",G175=""),"",G175-B175)</f>
        <v/>
      </c>
      <c r="I175" s="143"/>
      <c r="J175" s="146"/>
      <c r="K175" s="147"/>
      <c r="L175" s="148" t="str">
        <f aca="false">IF(OR(C175="",I175="",K175=""),"",K175*100*I175)</f>
        <v/>
      </c>
      <c r="M175" s="145"/>
      <c r="N175" s="144"/>
      <c r="O175" s="147"/>
      <c r="P175" s="148" t="str">
        <f aca="false">IF(OR(C175="",M175=""),"",IF(M175="Assigned",(J175-E175)*D175+L175,IF(M175="Expired",L175,IF(M175="Closed",IF(OR(O175="",I175="",K175=""),"",(K175-O175)*100*I175),""))))</f>
        <v/>
      </c>
      <c r="Q175" s="152" t="str">
        <f aca="false">IF(OR(L175="",F175="",F175=0),"",L175/F175)</f>
        <v/>
      </c>
      <c r="R175" s="152" t="str">
        <f aca="false">IF(OR(Q175="",B175=""),"",IF(N175&lt;&gt;"",Q175*(365/(N175-B175)),IF(G175&lt;&gt;"",Q175*(365/(G175-B175)),IF(H175&lt;&gt;"",Q175*(365/H175),""))))</f>
        <v/>
      </c>
      <c r="S175" s="145" t="str">
        <f aca="false">IF(C175="","",IF(N175="","Open",IF(P175&gt;=0,"Won","Lost")))</f>
        <v/>
      </c>
      <c r="T175" s="150"/>
    </row>
    <row r="176" customFormat="false" ht="15" hidden="false" customHeight="true" outlineLevel="0" collapsed="false">
      <c r="A176" s="143" t="str">
        <f aca="false">IF(C176="","",ROW()-29)</f>
        <v/>
      </c>
      <c r="B176" s="144"/>
      <c r="C176" s="145"/>
      <c r="D176" s="143"/>
      <c r="E176" s="146"/>
      <c r="F176" s="148" t="str">
        <f aca="false">IF(OR(D176="",E176=""),"",D176*E176)</f>
        <v/>
      </c>
      <c r="G176" s="144"/>
      <c r="H176" s="143" t="str">
        <f aca="false">IF(OR(B176="",G176=""),"",G176-B176)</f>
        <v/>
      </c>
      <c r="I176" s="143"/>
      <c r="J176" s="146"/>
      <c r="K176" s="147"/>
      <c r="L176" s="148" t="str">
        <f aca="false">IF(OR(C176="",I176="",K176=""),"",K176*100*I176)</f>
        <v/>
      </c>
      <c r="M176" s="145"/>
      <c r="N176" s="144"/>
      <c r="O176" s="147"/>
      <c r="P176" s="148" t="str">
        <f aca="false">IF(OR(C176="",M176=""),"",IF(M176="Assigned",(J176-E176)*D176+L176,IF(M176="Expired",L176,IF(M176="Closed",IF(OR(O176="",I176="",K176=""),"",(K176-O176)*100*I176),""))))</f>
        <v/>
      </c>
      <c r="Q176" s="152" t="str">
        <f aca="false">IF(OR(L176="",F176="",F176=0),"",L176/F176)</f>
        <v/>
      </c>
      <c r="R176" s="152" t="str">
        <f aca="false">IF(OR(Q176="",B176=""),"",IF(N176&lt;&gt;"",Q176*(365/(N176-B176)),IF(G176&lt;&gt;"",Q176*(365/(G176-B176)),IF(H176&lt;&gt;"",Q176*(365/H176),""))))</f>
        <v/>
      </c>
      <c r="S176" s="145" t="str">
        <f aca="false">IF(C176="","",IF(N176="","Open",IF(P176&gt;=0,"Won","Lost")))</f>
        <v/>
      </c>
      <c r="T176" s="150"/>
    </row>
    <row r="177" customFormat="false" ht="15" hidden="false" customHeight="true" outlineLevel="0" collapsed="false">
      <c r="A177" s="143" t="str">
        <f aca="false">IF(C177="","",ROW()-29)</f>
        <v/>
      </c>
      <c r="B177" s="144"/>
      <c r="C177" s="145"/>
      <c r="D177" s="143"/>
      <c r="E177" s="146"/>
      <c r="F177" s="148" t="str">
        <f aca="false">IF(OR(D177="",E177=""),"",D177*E177)</f>
        <v/>
      </c>
      <c r="G177" s="144"/>
      <c r="H177" s="143" t="str">
        <f aca="false">IF(OR(B177="",G177=""),"",G177-B177)</f>
        <v/>
      </c>
      <c r="I177" s="143"/>
      <c r="J177" s="146"/>
      <c r="K177" s="147"/>
      <c r="L177" s="148" t="str">
        <f aca="false">IF(OR(C177="",I177="",K177=""),"",K177*100*I177)</f>
        <v/>
      </c>
      <c r="M177" s="145"/>
      <c r="N177" s="144"/>
      <c r="O177" s="147"/>
      <c r="P177" s="148" t="str">
        <f aca="false">IF(OR(C177="",M177=""),"",IF(M177="Assigned",(J177-E177)*D177+L177,IF(M177="Expired",L177,IF(M177="Closed",IF(OR(O177="",I177="",K177=""),"",(K177-O177)*100*I177),""))))</f>
        <v/>
      </c>
      <c r="Q177" s="152" t="str">
        <f aca="false">IF(OR(L177="",F177="",F177=0),"",L177/F177)</f>
        <v/>
      </c>
      <c r="R177" s="152" t="str">
        <f aca="false">IF(OR(Q177="",B177=""),"",IF(N177&lt;&gt;"",Q177*(365/(N177-B177)),IF(G177&lt;&gt;"",Q177*(365/(G177-B177)),IF(H177&lt;&gt;"",Q177*(365/H177),""))))</f>
        <v/>
      </c>
      <c r="S177" s="145" t="str">
        <f aca="false">IF(C177="","",IF(N177="","Open",IF(P177&gt;=0,"Won","Lost")))</f>
        <v/>
      </c>
      <c r="T177" s="150"/>
    </row>
    <row r="178" customFormat="false" ht="15" hidden="false" customHeight="true" outlineLevel="0" collapsed="false">
      <c r="A178" s="143" t="str">
        <f aca="false">IF(C178="","",ROW()-29)</f>
        <v/>
      </c>
      <c r="B178" s="144"/>
      <c r="C178" s="145"/>
      <c r="D178" s="143"/>
      <c r="E178" s="146"/>
      <c r="F178" s="148" t="str">
        <f aca="false">IF(OR(D178="",E178=""),"",D178*E178)</f>
        <v/>
      </c>
      <c r="G178" s="144"/>
      <c r="H178" s="143" t="str">
        <f aca="false">IF(OR(B178="",G178=""),"",G178-B178)</f>
        <v/>
      </c>
      <c r="I178" s="143"/>
      <c r="J178" s="146"/>
      <c r="K178" s="147"/>
      <c r="L178" s="148" t="str">
        <f aca="false">IF(OR(C178="",I178="",K178=""),"",K178*100*I178)</f>
        <v/>
      </c>
      <c r="M178" s="145"/>
      <c r="N178" s="144"/>
      <c r="O178" s="147"/>
      <c r="P178" s="148" t="str">
        <f aca="false">IF(OR(C178="",M178=""),"",IF(M178="Assigned",(J178-E178)*D178+L178,IF(M178="Expired",L178,IF(M178="Closed",IF(OR(O178="",I178="",K178=""),"",(K178-O178)*100*I178),""))))</f>
        <v/>
      </c>
      <c r="Q178" s="152" t="str">
        <f aca="false">IF(OR(L178="",F178="",F178=0),"",L178/F178)</f>
        <v/>
      </c>
      <c r="R178" s="152" t="str">
        <f aca="false">IF(OR(Q178="",B178=""),"",IF(N178&lt;&gt;"",Q178*(365/(N178-B178)),IF(G178&lt;&gt;"",Q178*(365/(G178-B178)),IF(H178&lt;&gt;"",Q178*(365/H178),""))))</f>
        <v/>
      </c>
      <c r="S178" s="145" t="str">
        <f aca="false">IF(C178="","",IF(N178="","Open",IF(P178&gt;=0,"Won","Lost")))</f>
        <v/>
      </c>
      <c r="T178" s="150"/>
    </row>
    <row r="179" customFormat="false" ht="15" hidden="false" customHeight="true" outlineLevel="0" collapsed="false">
      <c r="A179" s="143" t="str">
        <f aca="false">IF(C179="","",ROW()-29)</f>
        <v/>
      </c>
      <c r="B179" s="144"/>
      <c r="C179" s="145"/>
      <c r="D179" s="143"/>
      <c r="E179" s="146"/>
      <c r="F179" s="148" t="str">
        <f aca="false">IF(OR(D179="",E179=""),"",D179*E179)</f>
        <v/>
      </c>
      <c r="G179" s="144"/>
      <c r="H179" s="143" t="str">
        <f aca="false">IF(OR(B179="",G179=""),"",G179-B179)</f>
        <v/>
      </c>
      <c r="I179" s="143"/>
      <c r="J179" s="146"/>
      <c r="K179" s="147"/>
      <c r="L179" s="148" t="str">
        <f aca="false">IF(OR(C179="",I179="",K179=""),"",K179*100*I179)</f>
        <v/>
      </c>
      <c r="M179" s="145"/>
      <c r="N179" s="144"/>
      <c r="O179" s="147"/>
      <c r="P179" s="148" t="str">
        <f aca="false">IF(OR(C179="",M179=""),"",IF(M179="Assigned",(J179-E179)*D179+L179,IF(M179="Expired",L179,IF(M179="Closed",IF(OR(O179="",I179="",K179=""),"",(K179-O179)*100*I179),""))))</f>
        <v/>
      </c>
      <c r="Q179" s="152" t="str">
        <f aca="false">IF(OR(L179="",F179="",F179=0),"",L179/F179)</f>
        <v/>
      </c>
      <c r="R179" s="152" t="str">
        <f aca="false">IF(OR(Q179="",B179=""),"",IF(N179&lt;&gt;"",Q179*(365/(N179-B179)),IF(G179&lt;&gt;"",Q179*(365/(G179-B179)),IF(H179&lt;&gt;"",Q179*(365/H179),""))))</f>
        <v/>
      </c>
      <c r="S179" s="145" t="str">
        <f aca="false">IF(C179="","",IF(N179="","Open",IF(P179&gt;=0,"Won","Lost")))</f>
        <v/>
      </c>
      <c r="T179" s="150"/>
    </row>
    <row r="180" customFormat="false" ht="15" hidden="false" customHeight="true" outlineLevel="0" collapsed="false">
      <c r="A180" s="143" t="str">
        <f aca="false">IF(C180="","",ROW()-29)</f>
        <v/>
      </c>
      <c r="B180" s="144"/>
      <c r="C180" s="145"/>
      <c r="D180" s="143"/>
      <c r="E180" s="146"/>
      <c r="F180" s="148" t="str">
        <f aca="false">IF(OR(D180="",E180=""),"",D180*E180)</f>
        <v/>
      </c>
      <c r="G180" s="144"/>
      <c r="H180" s="143" t="str">
        <f aca="false">IF(OR(B180="",G180=""),"",G180-B180)</f>
        <v/>
      </c>
      <c r="I180" s="143"/>
      <c r="J180" s="146"/>
      <c r="K180" s="147"/>
      <c r="L180" s="148" t="str">
        <f aca="false">IF(OR(C180="",I180="",K180=""),"",K180*100*I180)</f>
        <v/>
      </c>
      <c r="M180" s="145"/>
      <c r="N180" s="144"/>
      <c r="O180" s="147"/>
      <c r="P180" s="148" t="str">
        <f aca="false">IF(OR(C180="",M180=""),"",IF(M180="Assigned",(J180-E180)*D180+L180,IF(M180="Expired",L180,IF(M180="Closed",IF(OR(O180="",I180="",K180=""),"",(K180-O180)*100*I180),""))))</f>
        <v/>
      </c>
      <c r="Q180" s="152" t="str">
        <f aca="false">IF(OR(L180="",F180="",F180=0),"",L180/F180)</f>
        <v/>
      </c>
      <c r="R180" s="152" t="str">
        <f aca="false">IF(OR(Q180="",B180=""),"",IF(N180&lt;&gt;"",Q180*(365/(N180-B180)),IF(G180&lt;&gt;"",Q180*(365/(G180-B180)),IF(H180&lt;&gt;"",Q180*(365/H180),""))))</f>
        <v/>
      </c>
      <c r="S180" s="145" t="str">
        <f aca="false">IF(C180="","",IF(N180="","Open",IF(P180&gt;=0,"Won","Lost")))</f>
        <v/>
      </c>
      <c r="T180" s="150"/>
    </row>
    <row r="181" customFormat="false" ht="15" hidden="false" customHeight="true" outlineLevel="0" collapsed="false">
      <c r="A181" s="143" t="str">
        <f aca="false">IF(C181="","",ROW()-29)</f>
        <v/>
      </c>
      <c r="B181" s="144"/>
      <c r="C181" s="145"/>
      <c r="D181" s="143"/>
      <c r="E181" s="146"/>
      <c r="F181" s="148" t="str">
        <f aca="false">IF(OR(D181="",E181=""),"",D181*E181)</f>
        <v/>
      </c>
      <c r="G181" s="144"/>
      <c r="H181" s="143" t="str">
        <f aca="false">IF(OR(B181="",G181=""),"",G181-B181)</f>
        <v/>
      </c>
      <c r="I181" s="143"/>
      <c r="J181" s="146"/>
      <c r="K181" s="147"/>
      <c r="L181" s="148" t="str">
        <f aca="false">IF(OR(C181="",I181="",K181=""),"",K181*100*I181)</f>
        <v/>
      </c>
      <c r="M181" s="145"/>
      <c r="N181" s="144"/>
      <c r="O181" s="147"/>
      <c r="P181" s="148" t="str">
        <f aca="false">IF(OR(C181="",M181=""),"",IF(M181="Assigned",(J181-E181)*D181+L181,IF(M181="Expired",L181,IF(M181="Closed",IF(OR(O181="",I181="",K181=""),"",(K181-O181)*100*I181),""))))</f>
        <v/>
      </c>
      <c r="Q181" s="152" t="str">
        <f aca="false">IF(OR(L181="",F181="",F181=0),"",L181/F181)</f>
        <v/>
      </c>
      <c r="R181" s="152" t="str">
        <f aca="false">IF(OR(Q181="",B181=""),"",IF(N181&lt;&gt;"",Q181*(365/(N181-B181)),IF(G181&lt;&gt;"",Q181*(365/(G181-B181)),IF(H181&lt;&gt;"",Q181*(365/H181),""))))</f>
        <v/>
      </c>
      <c r="S181" s="145" t="str">
        <f aca="false">IF(C181="","",IF(N181="","Open",IF(P181&gt;=0,"Won","Lost")))</f>
        <v/>
      </c>
      <c r="T181" s="150"/>
    </row>
    <row r="182" customFormat="false" ht="15" hidden="false" customHeight="true" outlineLevel="0" collapsed="false">
      <c r="A182" s="143" t="str">
        <f aca="false">IF(C182="","",ROW()-29)</f>
        <v/>
      </c>
      <c r="B182" s="144"/>
      <c r="C182" s="145"/>
      <c r="D182" s="143"/>
      <c r="E182" s="146"/>
      <c r="F182" s="148" t="str">
        <f aca="false">IF(OR(D182="",E182=""),"",D182*E182)</f>
        <v/>
      </c>
      <c r="G182" s="144"/>
      <c r="H182" s="143" t="str">
        <f aca="false">IF(OR(B182="",G182=""),"",G182-B182)</f>
        <v/>
      </c>
      <c r="I182" s="143"/>
      <c r="J182" s="146"/>
      <c r="K182" s="147"/>
      <c r="L182" s="148" t="str">
        <f aca="false">IF(OR(C182="",I182="",K182=""),"",K182*100*I182)</f>
        <v/>
      </c>
      <c r="M182" s="145"/>
      <c r="N182" s="144"/>
      <c r="O182" s="147"/>
      <c r="P182" s="148" t="str">
        <f aca="false">IF(OR(C182="",M182=""),"",IF(M182="Assigned",(J182-E182)*D182+L182,IF(M182="Expired",L182,IF(M182="Closed",IF(OR(O182="",I182="",K182=""),"",(K182-O182)*100*I182),""))))</f>
        <v/>
      </c>
      <c r="Q182" s="152" t="str">
        <f aca="false">IF(OR(L182="",F182="",F182=0),"",L182/F182)</f>
        <v/>
      </c>
      <c r="R182" s="152" t="str">
        <f aca="false">IF(OR(Q182="",B182=""),"",IF(N182&lt;&gt;"",Q182*(365/(N182-B182)),IF(G182&lt;&gt;"",Q182*(365/(G182-B182)),IF(H182&lt;&gt;"",Q182*(365/H182),""))))</f>
        <v/>
      </c>
      <c r="S182" s="145" t="str">
        <f aca="false">IF(C182="","",IF(N182="","Open",IF(P182&gt;=0,"Won","Lost")))</f>
        <v/>
      </c>
      <c r="T182" s="150"/>
    </row>
    <row r="183" customFormat="false" ht="15" hidden="false" customHeight="true" outlineLevel="0" collapsed="false">
      <c r="A183" s="143" t="str">
        <f aca="false">IF(C183="","",ROW()-29)</f>
        <v/>
      </c>
      <c r="B183" s="144"/>
      <c r="C183" s="145"/>
      <c r="D183" s="143"/>
      <c r="E183" s="146"/>
      <c r="F183" s="148" t="str">
        <f aca="false">IF(OR(D183="",E183=""),"",D183*E183)</f>
        <v/>
      </c>
      <c r="G183" s="144"/>
      <c r="H183" s="143" t="str">
        <f aca="false">IF(OR(B183="",G183=""),"",G183-B183)</f>
        <v/>
      </c>
      <c r="I183" s="143"/>
      <c r="J183" s="146"/>
      <c r="K183" s="147"/>
      <c r="L183" s="148" t="str">
        <f aca="false">IF(OR(C183="",I183="",K183=""),"",K183*100*I183)</f>
        <v/>
      </c>
      <c r="M183" s="145"/>
      <c r="N183" s="144"/>
      <c r="O183" s="147"/>
      <c r="P183" s="148" t="str">
        <f aca="false">IF(OR(C183="",M183=""),"",IF(M183="Assigned",(J183-E183)*D183+L183,IF(M183="Expired",L183,IF(M183="Closed",IF(OR(O183="",I183="",K183=""),"",(K183-O183)*100*I183),""))))</f>
        <v/>
      </c>
      <c r="Q183" s="152" t="str">
        <f aca="false">IF(OR(L183="",F183="",F183=0),"",L183/F183)</f>
        <v/>
      </c>
      <c r="R183" s="152" t="str">
        <f aca="false">IF(OR(Q183="",B183=""),"",IF(N183&lt;&gt;"",Q183*(365/(N183-B183)),IF(G183&lt;&gt;"",Q183*(365/(G183-B183)),IF(H183&lt;&gt;"",Q183*(365/H183),""))))</f>
        <v/>
      </c>
      <c r="S183" s="145" t="str">
        <f aca="false">IF(C183="","",IF(N183="","Open",IF(P183&gt;=0,"Won","Lost")))</f>
        <v/>
      </c>
      <c r="T183" s="150"/>
    </row>
    <row r="184" customFormat="false" ht="15" hidden="false" customHeight="true" outlineLevel="0" collapsed="false">
      <c r="A184" s="143" t="str">
        <f aca="false">IF(C184="","",ROW()-29)</f>
        <v/>
      </c>
      <c r="B184" s="144"/>
      <c r="C184" s="145"/>
      <c r="D184" s="143"/>
      <c r="E184" s="146"/>
      <c r="F184" s="148" t="str">
        <f aca="false">IF(OR(D184="",E184=""),"",D184*E184)</f>
        <v/>
      </c>
      <c r="G184" s="144"/>
      <c r="H184" s="143" t="str">
        <f aca="false">IF(OR(B184="",G184=""),"",G184-B184)</f>
        <v/>
      </c>
      <c r="I184" s="143"/>
      <c r="J184" s="146"/>
      <c r="K184" s="147"/>
      <c r="L184" s="148" t="str">
        <f aca="false">IF(OR(C184="",I184="",K184=""),"",K184*100*I184)</f>
        <v/>
      </c>
      <c r="M184" s="145"/>
      <c r="N184" s="144"/>
      <c r="O184" s="147"/>
      <c r="P184" s="148" t="str">
        <f aca="false">IF(OR(C184="",M184=""),"",IF(M184="Assigned",(J184-E184)*D184+L184,IF(M184="Expired",L184,IF(M184="Closed",IF(OR(O184="",I184="",K184=""),"",(K184-O184)*100*I184),""))))</f>
        <v/>
      </c>
      <c r="Q184" s="152" t="str">
        <f aca="false">IF(OR(L184="",F184="",F184=0),"",L184/F184)</f>
        <v/>
      </c>
      <c r="R184" s="152" t="str">
        <f aca="false">IF(OR(Q184="",B184=""),"",IF(N184&lt;&gt;"",Q184*(365/(N184-B184)),IF(G184&lt;&gt;"",Q184*(365/(G184-B184)),IF(H184&lt;&gt;"",Q184*(365/H184),""))))</f>
        <v/>
      </c>
      <c r="S184" s="145" t="str">
        <f aca="false">IF(C184="","",IF(N184="","Open",IF(P184&gt;=0,"Won","Lost")))</f>
        <v/>
      </c>
      <c r="T184" s="150"/>
    </row>
    <row r="185" customFormat="false" ht="15" hidden="false" customHeight="true" outlineLevel="0" collapsed="false">
      <c r="A185" s="143" t="str">
        <f aca="false">IF(C185="","",ROW()-29)</f>
        <v/>
      </c>
      <c r="B185" s="144"/>
      <c r="C185" s="145"/>
      <c r="D185" s="143"/>
      <c r="E185" s="146"/>
      <c r="F185" s="148" t="str">
        <f aca="false">IF(OR(D185="",E185=""),"",D185*E185)</f>
        <v/>
      </c>
      <c r="G185" s="144"/>
      <c r="H185" s="143" t="str">
        <f aca="false">IF(OR(B185="",G185=""),"",G185-B185)</f>
        <v/>
      </c>
      <c r="I185" s="143"/>
      <c r="J185" s="146"/>
      <c r="K185" s="147"/>
      <c r="L185" s="148" t="str">
        <f aca="false">IF(OR(C185="",I185="",K185=""),"",K185*100*I185)</f>
        <v/>
      </c>
      <c r="M185" s="145"/>
      <c r="N185" s="144"/>
      <c r="O185" s="147"/>
      <c r="P185" s="148" t="str">
        <f aca="false">IF(OR(C185="",M185=""),"",IF(M185="Assigned",(J185-E185)*D185+L185,IF(M185="Expired",L185,IF(M185="Closed",IF(OR(O185="",I185="",K185=""),"",(K185-O185)*100*I185),""))))</f>
        <v/>
      </c>
      <c r="Q185" s="152" t="str">
        <f aca="false">IF(OR(L185="",F185="",F185=0),"",L185/F185)</f>
        <v/>
      </c>
      <c r="R185" s="152" t="str">
        <f aca="false">IF(OR(Q185="",B185=""),"",IF(N185&lt;&gt;"",Q185*(365/(N185-B185)),IF(G185&lt;&gt;"",Q185*(365/(G185-B185)),IF(H185&lt;&gt;"",Q185*(365/H185),""))))</f>
        <v/>
      </c>
      <c r="S185" s="145" t="str">
        <f aca="false">IF(C185="","",IF(N185="","Open",IF(P185&gt;=0,"Won","Lost")))</f>
        <v/>
      </c>
      <c r="T185" s="150"/>
    </row>
    <row r="186" customFormat="false" ht="15" hidden="false" customHeight="true" outlineLevel="0" collapsed="false">
      <c r="A186" s="143" t="str">
        <f aca="false">IF(C186="","",ROW()-29)</f>
        <v/>
      </c>
      <c r="B186" s="144"/>
      <c r="C186" s="145"/>
      <c r="D186" s="143"/>
      <c r="E186" s="146"/>
      <c r="F186" s="148" t="str">
        <f aca="false">IF(OR(D186="",E186=""),"",D186*E186)</f>
        <v/>
      </c>
      <c r="G186" s="144"/>
      <c r="H186" s="143" t="str">
        <f aca="false">IF(OR(B186="",G186=""),"",G186-B186)</f>
        <v/>
      </c>
      <c r="I186" s="143"/>
      <c r="J186" s="146"/>
      <c r="K186" s="147"/>
      <c r="L186" s="148" t="str">
        <f aca="false">IF(OR(C186="",I186="",K186=""),"",K186*100*I186)</f>
        <v/>
      </c>
      <c r="M186" s="145"/>
      <c r="N186" s="144"/>
      <c r="O186" s="147"/>
      <c r="P186" s="148" t="str">
        <f aca="false">IF(OR(C186="",M186=""),"",IF(M186="Assigned",(J186-E186)*D186+L186,IF(M186="Expired",L186,IF(M186="Closed",IF(OR(O186="",I186="",K186=""),"",(K186-O186)*100*I186),""))))</f>
        <v/>
      </c>
      <c r="Q186" s="152" t="str">
        <f aca="false">IF(OR(L186="",F186="",F186=0),"",L186/F186)</f>
        <v/>
      </c>
      <c r="R186" s="152" t="str">
        <f aca="false">IF(OR(Q186="",B186=""),"",IF(N186&lt;&gt;"",Q186*(365/(N186-B186)),IF(G186&lt;&gt;"",Q186*(365/(G186-B186)),IF(H186&lt;&gt;"",Q186*(365/H186),""))))</f>
        <v/>
      </c>
      <c r="S186" s="145" t="str">
        <f aca="false">IF(C186="","",IF(N186="","Open",IF(P186&gt;=0,"Won","Lost")))</f>
        <v/>
      </c>
      <c r="T186" s="150"/>
    </row>
    <row r="187" customFormat="false" ht="15" hidden="false" customHeight="true" outlineLevel="0" collapsed="false">
      <c r="A187" s="143" t="str">
        <f aca="false">IF(C187="","",ROW()-29)</f>
        <v/>
      </c>
      <c r="B187" s="144"/>
      <c r="C187" s="145"/>
      <c r="D187" s="143"/>
      <c r="E187" s="146"/>
      <c r="F187" s="148" t="str">
        <f aca="false">IF(OR(D187="",E187=""),"",D187*E187)</f>
        <v/>
      </c>
      <c r="G187" s="144"/>
      <c r="H187" s="143" t="str">
        <f aca="false">IF(OR(B187="",G187=""),"",G187-B187)</f>
        <v/>
      </c>
      <c r="I187" s="143"/>
      <c r="J187" s="146"/>
      <c r="K187" s="147"/>
      <c r="L187" s="148" t="str">
        <f aca="false">IF(OR(C187="",I187="",K187=""),"",K187*100*I187)</f>
        <v/>
      </c>
      <c r="M187" s="145"/>
      <c r="N187" s="144"/>
      <c r="O187" s="147"/>
      <c r="P187" s="148" t="str">
        <f aca="false">IF(OR(C187="",M187=""),"",IF(M187="Assigned",(J187-E187)*D187+L187,IF(M187="Expired",L187,IF(M187="Closed",IF(OR(O187="",I187="",K187=""),"",(K187-O187)*100*I187),""))))</f>
        <v/>
      </c>
      <c r="Q187" s="152" t="str">
        <f aca="false">IF(OR(L187="",F187="",F187=0),"",L187/F187)</f>
        <v/>
      </c>
      <c r="R187" s="152" t="str">
        <f aca="false">IF(OR(Q187="",B187=""),"",IF(N187&lt;&gt;"",Q187*(365/(N187-B187)),IF(G187&lt;&gt;"",Q187*(365/(G187-B187)),IF(H187&lt;&gt;"",Q187*(365/H187),""))))</f>
        <v/>
      </c>
      <c r="S187" s="145" t="str">
        <f aca="false">IF(C187="","",IF(N187="","Open",IF(P187&gt;=0,"Won","Lost")))</f>
        <v/>
      </c>
      <c r="T187" s="150"/>
    </row>
    <row r="188" customFormat="false" ht="15" hidden="false" customHeight="true" outlineLevel="0" collapsed="false">
      <c r="A188" s="143" t="str">
        <f aca="false">IF(C188="","",ROW()-29)</f>
        <v/>
      </c>
      <c r="B188" s="144"/>
      <c r="C188" s="145"/>
      <c r="D188" s="143"/>
      <c r="E188" s="146"/>
      <c r="F188" s="148" t="str">
        <f aca="false">IF(OR(D188="",E188=""),"",D188*E188)</f>
        <v/>
      </c>
      <c r="G188" s="144"/>
      <c r="H188" s="143" t="str">
        <f aca="false">IF(OR(B188="",G188=""),"",G188-B188)</f>
        <v/>
      </c>
      <c r="I188" s="143"/>
      <c r="J188" s="146"/>
      <c r="K188" s="147"/>
      <c r="L188" s="148" t="str">
        <f aca="false">IF(OR(C188="",I188="",K188=""),"",K188*100*I188)</f>
        <v/>
      </c>
      <c r="M188" s="145"/>
      <c r="N188" s="144"/>
      <c r="O188" s="147"/>
      <c r="P188" s="148" t="str">
        <f aca="false">IF(OR(C188="",M188=""),"",IF(M188="Assigned",(J188-E188)*D188+L188,IF(M188="Expired",L188,IF(M188="Closed",IF(OR(O188="",I188="",K188=""),"",(K188-O188)*100*I188),""))))</f>
        <v/>
      </c>
      <c r="Q188" s="152" t="str">
        <f aca="false">IF(OR(L188="",F188="",F188=0),"",L188/F188)</f>
        <v/>
      </c>
      <c r="R188" s="152" t="str">
        <f aca="false">IF(OR(Q188="",B188=""),"",IF(N188&lt;&gt;"",Q188*(365/(N188-B188)),IF(G188&lt;&gt;"",Q188*(365/(G188-B188)),IF(H188&lt;&gt;"",Q188*(365/H188),""))))</f>
        <v/>
      </c>
      <c r="S188" s="145" t="str">
        <f aca="false">IF(C188="","",IF(N188="","Open",IF(P188&gt;=0,"Won","Lost")))</f>
        <v/>
      </c>
      <c r="T188" s="150"/>
    </row>
    <row r="189" customFormat="false" ht="15" hidden="false" customHeight="true" outlineLevel="0" collapsed="false">
      <c r="A189" s="143" t="str">
        <f aca="false">IF(C189="","",ROW()-29)</f>
        <v/>
      </c>
      <c r="B189" s="144"/>
      <c r="C189" s="145"/>
      <c r="D189" s="143"/>
      <c r="E189" s="146"/>
      <c r="F189" s="148" t="str">
        <f aca="false">IF(OR(D189="",E189=""),"",D189*E189)</f>
        <v/>
      </c>
      <c r="G189" s="144"/>
      <c r="H189" s="143" t="str">
        <f aca="false">IF(OR(B189="",G189=""),"",G189-B189)</f>
        <v/>
      </c>
      <c r="I189" s="143"/>
      <c r="J189" s="146"/>
      <c r="K189" s="147"/>
      <c r="L189" s="148" t="str">
        <f aca="false">IF(OR(C189="",I189="",K189=""),"",K189*100*I189)</f>
        <v/>
      </c>
      <c r="M189" s="145"/>
      <c r="N189" s="144"/>
      <c r="O189" s="147"/>
      <c r="P189" s="148" t="str">
        <f aca="false">IF(OR(C189="",M189=""),"",IF(M189="Assigned",(J189-E189)*D189+L189,IF(M189="Expired",L189,IF(M189="Closed",IF(OR(O189="",I189="",K189=""),"",(K189-O189)*100*I189),""))))</f>
        <v/>
      </c>
      <c r="Q189" s="152" t="str">
        <f aca="false">IF(OR(L189="",F189="",F189=0),"",L189/F189)</f>
        <v/>
      </c>
      <c r="R189" s="152" t="str">
        <f aca="false">IF(OR(Q189="",B189=""),"",IF(N189&lt;&gt;"",Q189*(365/(N189-B189)),IF(G189&lt;&gt;"",Q189*(365/(G189-B189)),IF(H189&lt;&gt;"",Q189*(365/H189),""))))</f>
        <v/>
      </c>
      <c r="S189" s="145" t="str">
        <f aca="false">IF(C189="","",IF(N189="","Open",IF(P189&gt;=0,"Won","Lost")))</f>
        <v/>
      </c>
      <c r="T189" s="150"/>
    </row>
    <row r="190" customFormat="false" ht="15" hidden="false" customHeight="true" outlineLevel="0" collapsed="false">
      <c r="A190" s="143" t="str">
        <f aca="false">IF(C190="","",ROW()-29)</f>
        <v/>
      </c>
      <c r="B190" s="144"/>
      <c r="C190" s="145"/>
      <c r="D190" s="143"/>
      <c r="E190" s="146"/>
      <c r="F190" s="148" t="str">
        <f aca="false">IF(OR(D190="",E190=""),"",D190*E190)</f>
        <v/>
      </c>
      <c r="G190" s="144"/>
      <c r="H190" s="143" t="str">
        <f aca="false">IF(OR(B190="",G190=""),"",G190-B190)</f>
        <v/>
      </c>
      <c r="I190" s="143"/>
      <c r="J190" s="146"/>
      <c r="K190" s="147"/>
      <c r="L190" s="148" t="str">
        <f aca="false">IF(OR(C190="",I190="",K190=""),"",K190*100*I190)</f>
        <v/>
      </c>
      <c r="M190" s="145"/>
      <c r="N190" s="144"/>
      <c r="O190" s="147"/>
      <c r="P190" s="148" t="str">
        <f aca="false">IF(OR(C190="",M190=""),"",IF(M190="Assigned",(J190-E190)*D190+L190,IF(M190="Expired",L190,IF(M190="Closed",IF(OR(O190="",I190="",K190=""),"",(K190-O190)*100*I190),""))))</f>
        <v/>
      </c>
      <c r="Q190" s="152" t="str">
        <f aca="false">IF(OR(L190="",F190="",F190=0),"",L190/F190)</f>
        <v/>
      </c>
      <c r="R190" s="152" t="str">
        <f aca="false">IF(OR(Q190="",B190=""),"",IF(N190&lt;&gt;"",Q190*(365/(N190-B190)),IF(G190&lt;&gt;"",Q190*(365/(G190-B190)),IF(H190&lt;&gt;"",Q190*(365/H190),""))))</f>
        <v/>
      </c>
      <c r="S190" s="145" t="str">
        <f aca="false">IF(C190="","",IF(N190="","Open",IF(P190&gt;=0,"Won","Lost")))</f>
        <v/>
      </c>
      <c r="T190" s="150"/>
    </row>
    <row r="191" customFormat="false" ht="15" hidden="false" customHeight="true" outlineLevel="0" collapsed="false">
      <c r="A191" s="143" t="str">
        <f aca="false">IF(C191="","",ROW()-29)</f>
        <v/>
      </c>
      <c r="B191" s="144"/>
      <c r="C191" s="145"/>
      <c r="D191" s="143"/>
      <c r="E191" s="146"/>
      <c r="F191" s="148" t="str">
        <f aca="false">IF(OR(D191="",E191=""),"",D191*E191)</f>
        <v/>
      </c>
      <c r="G191" s="144"/>
      <c r="H191" s="143" t="str">
        <f aca="false">IF(OR(B191="",G191=""),"",G191-B191)</f>
        <v/>
      </c>
      <c r="I191" s="143"/>
      <c r="J191" s="146"/>
      <c r="K191" s="147"/>
      <c r="L191" s="148" t="str">
        <f aca="false">IF(OR(C191="",I191="",K191=""),"",K191*100*I191)</f>
        <v/>
      </c>
      <c r="M191" s="145"/>
      <c r="N191" s="144"/>
      <c r="O191" s="147"/>
      <c r="P191" s="148" t="str">
        <f aca="false">IF(OR(C191="",M191=""),"",IF(M191="Assigned",(J191-E191)*D191+L191,IF(M191="Expired",L191,IF(M191="Closed",IF(OR(O191="",I191="",K191=""),"",(K191-O191)*100*I191),""))))</f>
        <v/>
      </c>
      <c r="Q191" s="152" t="str">
        <f aca="false">IF(OR(L191="",F191="",F191=0),"",L191/F191)</f>
        <v/>
      </c>
      <c r="R191" s="152" t="str">
        <f aca="false">IF(OR(Q191="",B191=""),"",IF(N191&lt;&gt;"",Q191*(365/(N191-B191)),IF(G191&lt;&gt;"",Q191*(365/(G191-B191)),IF(H191&lt;&gt;"",Q191*(365/H191),""))))</f>
        <v/>
      </c>
      <c r="S191" s="145" t="str">
        <f aca="false">IF(C191="","",IF(N191="","Open",IF(P191&gt;=0,"Won","Lost")))</f>
        <v/>
      </c>
      <c r="T191" s="150"/>
    </row>
    <row r="192" customFormat="false" ht="15" hidden="false" customHeight="true" outlineLevel="0" collapsed="false">
      <c r="A192" s="143" t="str">
        <f aca="false">IF(C192="","",ROW()-29)</f>
        <v/>
      </c>
      <c r="B192" s="144"/>
      <c r="C192" s="145"/>
      <c r="D192" s="143"/>
      <c r="E192" s="146"/>
      <c r="F192" s="148" t="str">
        <f aca="false">IF(OR(D192="",E192=""),"",D192*E192)</f>
        <v/>
      </c>
      <c r="G192" s="144"/>
      <c r="H192" s="143" t="str">
        <f aca="false">IF(OR(B192="",G192=""),"",G192-B192)</f>
        <v/>
      </c>
      <c r="I192" s="143"/>
      <c r="J192" s="146"/>
      <c r="K192" s="147"/>
      <c r="L192" s="148" t="str">
        <f aca="false">IF(OR(C192="",I192="",K192=""),"",K192*100*I192)</f>
        <v/>
      </c>
      <c r="M192" s="145"/>
      <c r="N192" s="144"/>
      <c r="O192" s="147"/>
      <c r="P192" s="148" t="str">
        <f aca="false">IF(OR(C192="",M192=""),"",IF(M192="Assigned",(J192-E192)*D192+L192,IF(M192="Expired",L192,IF(M192="Closed",IF(OR(O192="",I192="",K192=""),"",(K192-O192)*100*I192),""))))</f>
        <v/>
      </c>
      <c r="Q192" s="152" t="str">
        <f aca="false">IF(OR(L192="",F192="",F192=0),"",L192/F192)</f>
        <v/>
      </c>
      <c r="R192" s="152" t="str">
        <f aca="false">IF(OR(Q192="",B192=""),"",IF(N192&lt;&gt;"",Q192*(365/(N192-B192)),IF(G192&lt;&gt;"",Q192*(365/(G192-B192)),IF(H192&lt;&gt;"",Q192*(365/H192),""))))</f>
        <v/>
      </c>
      <c r="S192" s="145" t="str">
        <f aca="false">IF(C192="","",IF(N192="","Open",IF(P192&gt;=0,"Won","Lost")))</f>
        <v/>
      </c>
      <c r="T192" s="150"/>
    </row>
    <row r="193" customFormat="false" ht="15" hidden="false" customHeight="true" outlineLevel="0" collapsed="false">
      <c r="A193" s="143" t="str">
        <f aca="false">IF(C193="","",ROW()-29)</f>
        <v/>
      </c>
      <c r="B193" s="144"/>
      <c r="C193" s="145"/>
      <c r="D193" s="143"/>
      <c r="E193" s="146"/>
      <c r="F193" s="148" t="str">
        <f aca="false">IF(OR(D193="",E193=""),"",D193*E193)</f>
        <v/>
      </c>
      <c r="G193" s="144"/>
      <c r="H193" s="143" t="str">
        <f aca="false">IF(OR(B193="",G193=""),"",G193-B193)</f>
        <v/>
      </c>
      <c r="I193" s="143"/>
      <c r="J193" s="146"/>
      <c r="K193" s="147"/>
      <c r="L193" s="148" t="str">
        <f aca="false">IF(OR(C193="",I193="",K193=""),"",K193*100*I193)</f>
        <v/>
      </c>
      <c r="M193" s="145"/>
      <c r="N193" s="144"/>
      <c r="O193" s="147"/>
      <c r="P193" s="148" t="str">
        <f aca="false">IF(OR(C193="",M193=""),"",IF(M193="Assigned",(J193-E193)*D193+L193,IF(M193="Expired",L193,IF(M193="Closed",IF(OR(O193="",I193="",K193=""),"",(K193-O193)*100*I193),""))))</f>
        <v/>
      </c>
      <c r="Q193" s="152" t="str">
        <f aca="false">IF(OR(L193="",F193="",F193=0),"",L193/F193)</f>
        <v/>
      </c>
      <c r="R193" s="152" t="str">
        <f aca="false">IF(OR(Q193="",B193=""),"",IF(N193&lt;&gt;"",Q193*(365/(N193-B193)),IF(G193&lt;&gt;"",Q193*(365/(G193-B193)),IF(H193&lt;&gt;"",Q193*(365/H193),""))))</f>
        <v/>
      </c>
      <c r="S193" s="145" t="str">
        <f aca="false">IF(C193="","",IF(N193="","Open",IF(P193&gt;=0,"Won","Lost")))</f>
        <v/>
      </c>
      <c r="T193" s="150"/>
    </row>
    <row r="194" customFormat="false" ht="15" hidden="false" customHeight="true" outlineLevel="0" collapsed="false">
      <c r="A194" s="143" t="str">
        <f aca="false">IF(C194="","",ROW()-29)</f>
        <v/>
      </c>
      <c r="B194" s="144"/>
      <c r="C194" s="145"/>
      <c r="D194" s="143"/>
      <c r="E194" s="146"/>
      <c r="F194" s="148" t="str">
        <f aca="false">IF(OR(D194="",E194=""),"",D194*E194)</f>
        <v/>
      </c>
      <c r="G194" s="144"/>
      <c r="H194" s="143" t="str">
        <f aca="false">IF(OR(B194="",G194=""),"",G194-B194)</f>
        <v/>
      </c>
      <c r="I194" s="143"/>
      <c r="J194" s="146"/>
      <c r="K194" s="147"/>
      <c r="L194" s="148" t="str">
        <f aca="false">IF(OR(C194="",I194="",K194=""),"",K194*100*I194)</f>
        <v/>
      </c>
      <c r="M194" s="145"/>
      <c r="N194" s="144"/>
      <c r="O194" s="147"/>
      <c r="P194" s="148" t="str">
        <f aca="false">IF(OR(C194="",M194=""),"",IF(M194="Assigned",(J194-E194)*D194+L194,IF(M194="Expired",L194,IF(M194="Closed",IF(OR(O194="",I194="",K194=""),"",(K194-O194)*100*I194),""))))</f>
        <v/>
      </c>
      <c r="Q194" s="152" t="str">
        <f aca="false">IF(OR(L194="",F194="",F194=0),"",L194/F194)</f>
        <v/>
      </c>
      <c r="R194" s="152" t="str">
        <f aca="false">IF(OR(Q194="",B194=""),"",IF(N194&lt;&gt;"",Q194*(365/(N194-B194)),IF(G194&lt;&gt;"",Q194*(365/(G194-B194)),IF(H194&lt;&gt;"",Q194*(365/H194),""))))</f>
        <v/>
      </c>
      <c r="S194" s="145" t="str">
        <f aca="false">IF(C194="","",IF(N194="","Open",IF(P194&gt;=0,"Won","Lost")))</f>
        <v/>
      </c>
      <c r="T194" s="150"/>
    </row>
    <row r="195" customFormat="false" ht="15" hidden="false" customHeight="true" outlineLevel="0" collapsed="false">
      <c r="A195" s="143" t="str">
        <f aca="false">IF(C195="","",ROW()-29)</f>
        <v/>
      </c>
      <c r="B195" s="144"/>
      <c r="C195" s="145"/>
      <c r="D195" s="143"/>
      <c r="E195" s="146"/>
      <c r="F195" s="148" t="str">
        <f aca="false">IF(OR(D195="",E195=""),"",D195*E195)</f>
        <v/>
      </c>
      <c r="G195" s="144"/>
      <c r="H195" s="143" t="str">
        <f aca="false">IF(OR(B195="",G195=""),"",G195-B195)</f>
        <v/>
      </c>
      <c r="I195" s="143"/>
      <c r="J195" s="146"/>
      <c r="K195" s="147"/>
      <c r="L195" s="148" t="str">
        <f aca="false">IF(OR(C195="",I195="",K195=""),"",K195*100*I195)</f>
        <v/>
      </c>
      <c r="M195" s="145"/>
      <c r="N195" s="144"/>
      <c r="O195" s="147"/>
      <c r="P195" s="148" t="str">
        <f aca="false">IF(OR(C195="",M195=""),"",IF(M195="Assigned",(J195-E195)*D195+L195,IF(M195="Expired",L195,IF(M195="Closed",IF(OR(O195="",I195="",K195=""),"",(K195-O195)*100*I195),""))))</f>
        <v/>
      </c>
      <c r="Q195" s="152" t="str">
        <f aca="false">IF(OR(L195="",F195="",F195=0),"",L195/F195)</f>
        <v/>
      </c>
      <c r="R195" s="152" t="str">
        <f aca="false">IF(OR(Q195="",B195=""),"",IF(N195&lt;&gt;"",Q195*(365/(N195-B195)),IF(G195&lt;&gt;"",Q195*(365/(G195-B195)),IF(H195&lt;&gt;"",Q195*(365/H195),""))))</f>
        <v/>
      </c>
      <c r="S195" s="145" t="str">
        <f aca="false">IF(C195="","",IF(N195="","Open",IF(P195&gt;=0,"Won","Lost")))</f>
        <v/>
      </c>
      <c r="T195" s="150"/>
    </row>
    <row r="196" customFormat="false" ht="15" hidden="false" customHeight="true" outlineLevel="0" collapsed="false">
      <c r="A196" s="143" t="str">
        <f aca="false">IF(C196="","",ROW()-29)</f>
        <v/>
      </c>
      <c r="B196" s="144"/>
      <c r="C196" s="145"/>
      <c r="D196" s="143"/>
      <c r="E196" s="146"/>
      <c r="F196" s="148" t="str">
        <f aca="false">IF(OR(D196="",E196=""),"",D196*E196)</f>
        <v/>
      </c>
      <c r="G196" s="144"/>
      <c r="H196" s="143" t="str">
        <f aca="false">IF(OR(B196="",G196=""),"",G196-B196)</f>
        <v/>
      </c>
      <c r="I196" s="143"/>
      <c r="J196" s="146"/>
      <c r="K196" s="147"/>
      <c r="L196" s="148" t="str">
        <f aca="false">IF(OR(C196="",I196="",K196=""),"",K196*100*I196)</f>
        <v/>
      </c>
      <c r="M196" s="145"/>
      <c r="N196" s="144"/>
      <c r="O196" s="147"/>
      <c r="P196" s="148" t="str">
        <f aca="false">IF(OR(C196="",M196=""),"",IF(M196="Assigned",(J196-E196)*D196+L196,IF(M196="Expired",L196,IF(M196="Closed",IF(OR(O196="",I196="",K196=""),"",(K196-O196)*100*I196),""))))</f>
        <v/>
      </c>
      <c r="Q196" s="152" t="str">
        <f aca="false">IF(OR(L196="",F196="",F196=0),"",L196/F196)</f>
        <v/>
      </c>
      <c r="R196" s="152" t="str">
        <f aca="false">IF(OR(Q196="",B196=""),"",IF(N196&lt;&gt;"",Q196*(365/(N196-B196)),IF(G196&lt;&gt;"",Q196*(365/(G196-B196)),IF(H196&lt;&gt;"",Q196*(365/H196),""))))</f>
        <v/>
      </c>
      <c r="S196" s="145" t="str">
        <f aca="false">IF(C196="","",IF(N196="","Open",IF(P196&gt;=0,"Won","Lost")))</f>
        <v/>
      </c>
      <c r="T196" s="150"/>
    </row>
    <row r="197" customFormat="false" ht="15" hidden="false" customHeight="true" outlineLevel="0" collapsed="false">
      <c r="A197" s="143" t="str">
        <f aca="false">IF(C197="","",ROW()-29)</f>
        <v/>
      </c>
      <c r="B197" s="144"/>
      <c r="C197" s="145"/>
      <c r="D197" s="143"/>
      <c r="E197" s="146"/>
      <c r="F197" s="148" t="str">
        <f aca="false">IF(OR(D197="",E197=""),"",D197*E197)</f>
        <v/>
      </c>
      <c r="G197" s="144"/>
      <c r="H197" s="143" t="str">
        <f aca="false">IF(OR(B197="",G197=""),"",G197-B197)</f>
        <v/>
      </c>
      <c r="I197" s="143"/>
      <c r="J197" s="146"/>
      <c r="K197" s="147"/>
      <c r="L197" s="148" t="str">
        <f aca="false">IF(OR(C197="",I197="",K197=""),"",K197*100*I197)</f>
        <v/>
      </c>
      <c r="M197" s="145"/>
      <c r="N197" s="144"/>
      <c r="O197" s="147"/>
      <c r="P197" s="148" t="str">
        <f aca="false">IF(OR(C197="",M197=""),"",IF(M197="Assigned",(J197-E197)*D197+L197,IF(M197="Expired",L197,IF(M197="Closed",IF(OR(O197="",I197="",K197=""),"",(K197-O197)*100*I197),""))))</f>
        <v/>
      </c>
      <c r="Q197" s="152" t="str">
        <f aca="false">IF(OR(L197="",F197="",F197=0),"",L197/F197)</f>
        <v/>
      </c>
      <c r="R197" s="152" t="str">
        <f aca="false">IF(OR(Q197="",B197=""),"",IF(N197&lt;&gt;"",Q197*(365/(N197-B197)),IF(G197&lt;&gt;"",Q197*(365/(G197-B197)),IF(H197&lt;&gt;"",Q197*(365/H197),""))))</f>
        <v/>
      </c>
      <c r="S197" s="145" t="str">
        <f aca="false">IF(C197="","",IF(N197="","Open",IF(P197&gt;=0,"Won","Lost")))</f>
        <v/>
      </c>
      <c r="T197" s="150"/>
    </row>
    <row r="198" customFormat="false" ht="15" hidden="false" customHeight="true" outlineLevel="0" collapsed="false">
      <c r="A198" s="143" t="str">
        <f aca="false">IF(C198="","",ROW()-29)</f>
        <v/>
      </c>
      <c r="B198" s="144"/>
      <c r="C198" s="145"/>
      <c r="D198" s="143"/>
      <c r="E198" s="146"/>
      <c r="F198" s="148" t="str">
        <f aca="false">IF(OR(D198="",E198=""),"",D198*E198)</f>
        <v/>
      </c>
      <c r="G198" s="144"/>
      <c r="H198" s="143" t="str">
        <f aca="false">IF(OR(B198="",G198=""),"",G198-B198)</f>
        <v/>
      </c>
      <c r="I198" s="143"/>
      <c r="J198" s="146"/>
      <c r="K198" s="147"/>
      <c r="L198" s="148" t="str">
        <f aca="false">IF(OR(C198="",I198="",K198=""),"",K198*100*I198)</f>
        <v/>
      </c>
      <c r="M198" s="145"/>
      <c r="N198" s="144"/>
      <c r="O198" s="147"/>
      <c r="P198" s="148" t="str">
        <f aca="false">IF(OR(C198="",M198=""),"",IF(M198="Assigned",(J198-E198)*D198+L198,IF(M198="Expired",L198,IF(M198="Closed",IF(OR(O198="",I198="",K198=""),"",(K198-O198)*100*I198),""))))</f>
        <v/>
      </c>
      <c r="Q198" s="152" t="str">
        <f aca="false">IF(OR(L198="",F198="",F198=0),"",L198/F198)</f>
        <v/>
      </c>
      <c r="R198" s="152" t="str">
        <f aca="false">IF(OR(Q198="",B198=""),"",IF(N198&lt;&gt;"",Q198*(365/(N198-B198)),IF(G198&lt;&gt;"",Q198*(365/(G198-B198)),IF(H198&lt;&gt;"",Q198*(365/H198),""))))</f>
        <v/>
      </c>
      <c r="S198" s="145" t="str">
        <f aca="false">IF(C198="","",IF(N198="","Open",IF(P198&gt;=0,"Won","Lost")))</f>
        <v/>
      </c>
      <c r="T198" s="150"/>
    </row>
    <row r="199" customFormat="false" ht="15" hidden="false" customHeight="true" outlineLevel="0" collapsed="false">
      <c r="A199" s="143" t="str">
        <f aca="false">IF(C199="","",ROW()-29)</f>
        <v/>
      </c>
      <c r="B199" s="144"/>
      <c r="C199" s="145"/>
      <c r="D199" s="143"/>
      <c r="E199" s="146"/>
      <c r="F199" s="148" t="str">
        <f aca="false">IF(OR(D199="",E199=""),"",D199*E199)</f>
        <v/>
      </c>
      <c r="G199" s="144"/>
      <c r="H199" s="143" t="str">
        <f aca="false">IF(OR(B199="",G199=""),"",G199-B199)</f>
        <v/>
      </c>
      <c r="I199" s="143"/>
      <c r="J199" s="146"/>
      <c r="K199" s="147"/>
      <c r="L199" s="148" t="str">
        <f aca="false">IF(OR(C199="",I199="",K199=""),"",K199*100*I199)</f>
        <v/>
      </c>
      <c r="M199" s="145"/>
      <c r="N199" s="144"/>
      <c r="O199" s="147"/>
      <c r="P199" s="148" t="str">
        <f aca="false">IF(OR(C199="",M199=""),"",IF(M199="Assigned",(J199-E199)*D199+L199,IF(M199="Expired",L199,IF(M199="Closed",IF(OR(O199="",I199="",K199=""),"",(K199-O199)*100*I199),""))))</f>
        <v/>
      </c>
      <c r="Q199" s="152" t="str">
        <f aca="false">IF(OR(L199="",F199="",F199=0),"",L199/F199)</f>
        <v/>
      </c>
      <c r="R199" s="152" t="str">
        <f aca="false">IF(OR(Q199="",B199=""),"",IF(N199&lt;&gt;"",Q199*(365/(N199-B199)),IF(G199&lt;&gt;"",Q199*(365/(G199-B199)),IF(H199&lt;&gt;"",Q199*(365/H199),""))))</f>
        <v/>
      </c>
      <c r="S199" s="145" t="str">
        <f aca="false">IF(C199="","",IF(N199="","Open",IF(P199&gt;=0,"Won","Lost")))</f>
        <v/>
      </c>
      <c r="T199" s="150"/>
    </row>
    <row r="200" customFormat="false" ht="15" hidden="false" customHeight="true" outlineLevel="0" collapsed="false">
      <c r="A200" s="143" t="str">
        <f aca="false">IF(C200="","",ROW()-29)</f>
        <v/>
      </c>
      <c r="B200" s="144"/>
      <c r="C200" s="145"/>
      <c r="D200" s="143"/>
      <c r="E200" s="146"/>
      <c r="F200" s="148" t="str">
        <f aca="false">IF(OR(D200="",E200=""),"",D200*E200)</f>
        <v/>
      </c>
      <c r="G200" s="144"/>
      <c r="H200" s="143" t="str">
        <f aca="false">IF(OR(B200="",G200=""),"",G200-B200)</f>
        <v/>
      </c>
      <c r="I200" s="143"/>
      <c r="J200" s="146"/>
      <c r="K200" s="147"/>
      <c r="L200" s="148" t="str">
        <f aca="false">IF(OR(C200="",I200="",K200=""),"",K200*100*I200)</f>
        <v/>
      </c>
      <c r="M200" s="145"/>
      <c r="N200" s="144"/>
      <c r="O200" s="147"/>
      <c r="P200" s="148" t="str">
        <f aca="false">IF(OR(C200="",M200=""),"",IF(M200="Assigned",(J200-E200)*D200+L200,IF(M200="Expired",L200,IF(M200="Closed",IF(OR(O200="",I200="",K200=""),"",(K200-O200)*100*I200),""))))</f>
        <v/>
      </c>
      <c r="Q200" s="152" t="str">
        <f aca="false">IF(OR(L200="",F200="",F200=0),"",L200/F200)</f>
        <v/>
      </c>
      <c r="R200" s="152" t="str">
        <f aca="false">IF(OR(Q200="",B200=""),"",IF(N200&lt;&gt;"",Q200*(365/(N200-B200)),IF(G200&lt;&gt;"",Q200*(365/(G200-B200)),IF(H200&lt;&gt;"",Q200*(365/H200),""))))</f>
        <v/>
      </c>
      <c r="S200" s="145" t="str">
        <f aca="false">IF(C200="","",IF(N200="","Open",IF(P200&gt;=0,"Won","Lost")))</f>
        <v/>
      </c>
      <c r="T200" s="150"/>
    </row>
    <row r="201" customFormat="false" ht="15" hidden="false" customHeight="true" outlineLevel="0" collapsed="false">
      <c r="A201" s="143" t="str">
        <f aca="false">IF(C201="","",ROW()-29)</f>
        <v/>
      </c>
      <c r="B201" s="144"/>
      <c r="C201" s="145"/>
      <c r="D201" s="143"/>
      <c r="E201" s="146"/>
      <c r="F201" s="148" t="str">
        <f aca="false">IF(OR(D201="",E201=""),"",D201*E201)</f>
        <v/>
      </c>
      <c r="G201" s="144"/>
      <c r="H201" s="143" t="str">
        <f aca="false">IF(OR(B201="",G201=""),"",G201-B201)</f>
        <v/>
      </c>
      <c r="I201" s="143"/>
      <c r="J201" s="146"/>
      <c r="K201" s="147"/>
      <c r="L201" s="148" t="str">
        <f aca="false">IF(OR(C201="",I201="",K201=""),"",K201*100*I201)</f>
        <v/>
      </c>
      <c r="M201" s="145"/>
      <c r="N201" s="144"/>
      <c r="O201" s="147"/>
      <c r="P201" s="148" t="str">
        <f aca="false">IF(OR(C201="",M201=""),"",IF(M201="Assigned",(J201-E201)*D201+L201,IF(M201="Expired",L201,IF(M201="Closed",IF(OR(O201="",I201="",K201=""),"",(K201-O201)*100*I201),""))))</f>
        <v/>
      </c>
      <c r="Q201" s="152" t="str">
        <f aca="false">IF(OR(L201="",F201="",F201=0),"",L201/F201)</f>
        <v/>
      </c>
      <c r="R201" s="152" t="str">
        <f aca="false">IF(OR(Q201="",B201=""),"",IF(N201&lt;&gt;"",Q201*(365/(N201-B201)),IF(G201&lt;&gt;"",Q201*(365/(G201-B201)),IF(H201&lt;&gt;"",Q201*(365/H201),""))))</f>
        <v/>
      </c>
      <c r="S201" s="145" t="str">
        <f aca="false">IF(C201="","",IF(N201="","Open",IF(P201&gt;=0,"Won","Lost")))</f>
        <v/>
      </c>
      <c r="T201" s="150"/>
    </row>
    <row r="202" customFormat="false" ht="15" hidden="false" customHeight="true" outlineLevel="0" collapsed="false">
      <c r="A202" s="143" t="str">
        <f aca="false">IF(C202="","",ROW()-29)</f>
        <v/>
      </c>
      <c r="B202" s="144"/>
      <c r="C202" s="145"/>
      <c r="D202" s="143"/>
      <c r="E202" s="146"/>
      <c r="F202" s="148" t="str">
        <f aca="false">IF(OR(D202="",E202=""),"",D202*E202)</f>
        <v/>
      </c>
      <c r="G202" s="144"/>
      <c r="H202" s="143" t="str">
        <f aca="false">IF(OR(B202="",G202=""),"",G202-B202)</f>
        <v/>
      </c>
      <c r="I202" s="143"/>
      <c r="J202" s="146"/>
      <c r="K202" s="147"/>
      <c r="L202" s="148" t="str">
        <f aca="false">IF(OR(C202="",I202="",K202=""),"",K202*100*I202)</f>
        <v/>
      </c>
      <c r="M202" s="145"/>
      <c r="N202" s="144"/>
      <c r="O202" s="147"/>
      <c r="P202" s="148" t="str">
        <f aca="false">IF(OR(C202="",M202=""),"",IF(M202="Assigned",(J202-E202)*D202+L202,IF(M202="Expired",L202,IF(M202="Closed",IF(OR(O202="",I202="",K202=""),"",(K202-O202)*100*I202),""))))</f>
        <v/>
      </c>
      <c r="Q202" s="152" t="str">
        <f aca="false">IF(OR(L202="",F202="",F202=0),"",L202/F202)</f>
        <v/>
      </c>
      <c r="R202" s="152" t="str">
        <f aca="false">IF(OR(Q202="",B202=""),"",IF(N202&lt;&gt;"",Q202*(365/(N202-B202)),IF(G202&lt;&gt;"",Q202*(365/(G202-B202)),IF(H202&lt;&gt;"",Q202*(365/H202),""))))</f>
        <v/>
      </c>
      <c r="S202" s="145" t="str">
        <f aca="false">IF(C202="","",IF(N202="","Open",IF(P202&gt;=0,"Won","Lost")))</f>
        <v/>
      </c>
      <c r="T202" s="150"/>
    </row>
    <row r="203" customFormat="false" ht="15" hidden="false" customHeight="true" outlineLevel="0" collapsed="false">
      <c r="A203" s="143" t="str">
        <f aca="false">IF(C203="","",ROW()-29)</f>
        <v/>
      </c>
      <c r="B203" s="144"/>
      <c r="C203" s="145"/>
      <c r="D203" s="143"/>
      <c r="E203" s="146"/>
      <c r="F203" s="148" t="str">
        <f aca="false">IF(OR(D203="",E203=""),"",D203*E203)</f>
        <v/>
      </c>
      <c r="G203" s="144"/>
      <c r="H203" s="143" t="str">
        <f aca="false">IF(OR(B203="",G203=""),"",G203-B203)</f>
        <v/>
      </c>
      <c r="I203" s="143"/>
      <c r="J203" s="146"/>
      <c r="K203" s="147"/>
      <c r="L203" s="148" t="str">
        <f aca="false">IF(OR(C203="",I203="",K203=""),"",K203*100*I203)</f>
        <v/>
      </c>
      <c r="M203" s="145"/>
      <c r="N203" s="144"/>
      <c r="O203" s="147"/>
      <c r="P203" s="148" t="str">
        <f aca="false">IF(OR(C203="",M203=""),"",IF(M203="Assigned",(J203-E203)*D203+L203,IF(M203="Expired",L203,IF(M203="Closed",IF(OR(O203="",I203="",K203=""),"",(K203-O203)*100*I203),""))))</f>
        <v/>
      </c>
      <c r="Q203" s="152" t="str">
        <f aca="false">IF(OR(L203="",F203="",F203=0),"",L203/F203)</f>
        <v/>
      </c>
      <c r="R203" s="152" t="str">
        <f aca="false">IF(OR(Q203="",B203=""),"",IF(N203&lt;&gt;"",Q203*(365/(N203-B203)),IF(G203&lt;&gt;"",Q203*(365/(G203-B203)),IF(H203&lt;&gt;"",Q203*(365/H203),""))))</f>
        <v/>
      </c>
      <c r="S203" s="145" t="str">
        <f aca="false">IF(C203="","",IF(N203="","Open",IF(P203&gt;=0,"Won","Lost")))</f>
        <v/>
      </c>
      <c r="T203" s="150"/>
    </row>
    <row r="204" customFormat="false" ht="15" hidden="false" customHeight="true" outlineLevel="0" collapsed="false">
      <c r="A204" s="143" t="str">
        <f aca="false">IF(C204="","",ROW()-29)</f>
        <v/>
      </c>
      <c r="B204" s="144"/>
      <c r="C204" s="145"/>
      <c r="D204" s="143"/>
      <c r="E204" s="146"/>
      <c r="F204" s="148" t="str">
        <f aca="false">IF(OR(D204="",E204=""),"",D204*E204)</f>
        <v/>
      </c>
      <c r="G204" s="144"/>
      <c r="H204" s="143" t="str">
        <f aca="false">IF(OR(B204="",G204=""),"",G204-B204)</f>
        <v/>
      </c>
      <c r="I204" s="143"/>
      <c r="J204" s="146"/>
      <c r="K204" s="147"/>
      <c r="L204" s="148" t="str">
        <f aca="false">IF(OR(C204="",I204="",K204=""),"",K204*100*I204)</f>
        <v/>
      </c>
      <c r="M204" s="145"/>
      <c r="N204" s="144"/>
      <c r="O204" s="147"/>
      <c r="P204" s="148" t="str">
        <f aca="false">IF(OR(C204="",M204=""),"",IF(M204="Assigned",(J204-E204)*D204+L204,IF(M204="Expired",L204,IF(M204="Closed",IF(OR(O204="",I204="",K204=""),"",(K204-O204)*100*I204),""))))</f>
        <v/>
      </c>
      <c r="Q204" s="152" t="str">
        <f aca="false">IF(OR(L204="",F204="",F204=0),"",L204/F204)</f>
        <v/>
      </c>
      <c r="R204" s="152" t="str">
        <f aca="false">IF(OR(Q204="",B204=""),"",IF(N204&lt;&gt;"",Q204*(365/(N204-B204)),IF(G204&lt;&gt;"",Q204*(365/(G204-B204)),IF(H204&lt;&gt;"",Q204*(365/H204),""))))</f>
        <v/>
      </c>
      <c r="S204" s="145" t="str">
        <f aca="false">IF(C204="","",IF(N204="","Open",IF(P204&gt;=0,"Won","Lost")))</f>
        <v/>
      </c>
      <c r="T204" s="150"/>
    </row>
    <row r="205" customFormat="false" ht="15" hidden="false" customHeight="true" outlineLevel="0" collapsed="false">
      <c r="A205" s="143" t="str">
        <f aca="false">IF(C205="","",ROW()-29)</f>
        <v/>
      </c>
      <c r="B205" s="144"/>
      <c r="C205" s="145"/>
      <c r="D205" s="143"/>
      <c r="E205" s="146"/>
      <c r="F205" s="148" t="str">
        <f aca="false">IF(OR(D205="",E205=""),"",D205*E205)</f>
        <v/>
      </c>
      <c r="G205" s="144"/>
      <c r="H205" s="143" t="str">
        <f aca="false">IF(OR(B205="",G205=""),"",G205-B205)</f>
        <v/>
      </c>
      <c r="I205" s="143"/>
      <c r="J205" s="146"/>
      <c r="K205" s="147"/>
      <c r="L205" s="148" t="str">
        <f aca="false">IF(OR(C205="",I205="",K205=""),"",K205*100*I205)</f>
        <v/>
      </c>
      <c r="M205" s="145"/>
      <c r="N205" s="144"/>
      <c r="O205" s="147"/>
      <c r="P205" s="148" t="str">
        <f aca="false">IF(OR(C205="",M205=""),"",IF(M205="Assigned",(J205-E205)*D205+L205,IF(M205="Expired",L205,IF(M205="Closed",IF(OR(O205="",I205="",K205=""),"",(K205-O205)*100*I205),""))))</f>
        <v/>
      </c>
      <c r="Q205" s="152" t="str">
        <f aca="false">IF(OR(L205="",F205="",F205=0),"",L205/F205)</f>
        <v/>
      </c>
      <c r="R205" s="152" t="str">
        <f aca="false">IF(OR(Q205="",B205=""),"",IF(N205&lt;&gt;"",Q205*(365/(N205-B205)),IF(G205&lt;&gt;"",Q205*(365/(G205-B205)),IF(H205&lt;&gt;"",Q205*(365/H205),""))))</f>
        <v/>
      </c>
      <c r="S205" s="145" t="str">
        <f aca="false">IF(C205="","",IF(N205="","Open",IF(P205&gt;=0,"Won","Lost")))</f>
        <v/>
      </c>
      <c r="T205" s="150"/>
    </row>
    <row r="206" customFormat="false" ht="15" hidden="false" customHeight="true" outlineLevel="0" collapsed="false">
      <c r="A206" s="143" t="str">
        <f aca="false">IF(C206="","",ROW()-29)</f>
        <v/>
      </c>
      <c r="B206" s="144"/>
      <c r="C206" s="145"/>
      <c r="D206" s="143"/>
      <c r="E206" s="146"/>
      <c r="F206" s="148" t="str">
        <f aca="false">IF(OR(D206="",E206=""),"",D206*E206)</f>
        <v/>
      </c>
      <c r="G206" s="144"/>
      <c r="H206" s="143" t="str">
        <f aca="false">IF(OR(B206="",G206=""),"",G206-B206)</f>
        <v/>
      </c>
      <c r="I206" s="143"/>
      <c r="J206" s="146"/>
      <c r="K206" s="147"/>
      <c r="L206" s="148" t="str">
        <f aca="false">IF(OR(C206="",I206="",K206=""),"",K206*100*I206)</f>
        <v/>
      </c>
      <c r="M206" s="145"/>
      <c r="N206" s="144"/>
      <c r="O206" s="147"/>
      <c r="P206" s="148" t="str">
        <f aca="false">IF(OR(C206="",M206=""),"",IF(M206="Assigned",(J206-E206)*D206+L206,IF(M206="Expired",L206,IF(M206="Closed",IF(OR(O206="",I206="",K206=""),"",(K206-O206)*100*I206),""))))</f>
        <v/>
      </c>
      <c r="Q206" s="152" t="str">
        <f aca="false">IF(OR(L206="",F206="",F206=0),"",L206/F206)</f>
        <v/>
      </c>
      <c r="R206" s="152" t="str">
        <f aca="false">IF(OR(Q206="",B206=""),"",IF(N206&lt;&gt;"",Q206*(365/(N206-B206)),IF(G206&lt;&gt;"",Q206*(365/(G206-B206)),IF(H206&lt;&gt;"",Q206*(365/H206),""))))</f>
        <v/>
      </c>
      <c r="S206" s="145" t="str">
        <f aca="false">IF(C206="","",IF(N206="","Open",IF(P206&gt;=0,"Won","Lost")))</f>
        <v/>
      </c>
      <c r="T206" s="150"/>
    </row>
    <row r="207" customFormat="false" ht="15" hidden="false" customHeight="true" outlineLevel="0" collapsed="false">
      <c r="A207" s="143" t="str">
        <f aca="false">IF(C207="","",ROW()-29)</f>
        <v/>
      </c>
      <c r="B207" s="144"/>
      <c r="C207" s="145"/>
      <c r="D207" s="143"/>
      <c r="E207" s="146"/>
      <c r="F207" s="148" t="str">
        <f aca="false">IF(OR(D207="",E207=""),"",D207*E207)</f>
        <v/>
      </c>
      <c r="G207" s="144"/>
      <c r="H207" s="143" t="str">
        <f aca="false">IF(OR(B207="",G207=""),"",G207-B207)</f>
        <v/>
      </c>
      <c r="I207" s="143"/>
      <c r="J207" s="146"/>
      <c r="K207" s="147"/>
      <c r="L207" s="148" t="str">
        <f aca="false">IF(OR(C207="",I207="",K207=""),"",K207*100*I207)</f>
        <v/>
      </c>
      <c r="M207" s="145"/>
      <c r="N207" s="144"/>
      <c r="O207" s="147"/>
      <c r="P207" s="148" t="str">
        <f aca="false">IF(OR(C207="",M207=""),"",IF(M207="Assigned",(J207-E207)*D207+L207,IF(M207="Expired",L207,IF(M207="Closed",IF(OR(O207="",I207="",K207=""),"",(K207-O207)*100*I207),""))))</f>
        <v/>
      </c>
      <c r="Q207" s="152" t="str">
        <f aca="false">IF(OR(L207="",F207="",F207=0),"",L207/F207)</f>
        <v/>
      </c>
      <c r="R207" s="152" t="str">
        <f aca="false">IF(OR(Q207="",B207=""),"",IF(N207&lt;&gt;"",Q207*(365/(N207-B207)),IF(G207&lt;&gt;"",Q207*(365/(G207-B207)),IF(H207&lt;&gt;"",Q207*(365/H207),""))))</f>
        <v/>
      </c>
      <c r="S207" s="145" t="str">
        <f aca="false">IF(C207="","",IF(N207="","Open",IF(P207&gt;=0,"Won","Lost")))</f>
        <v/>
      </c>
      <c r="T207" s="150"/>
    </row>
    <row r="208" customFormat="false" ht="15" hidden="false" customHeight="true" outlineLevel="0" collapsed="false">
      <c r="A208" s="143" t="str">
        <f aca="false">IF(C208="","",ROW()-29)</f>
        <v/>
      </c>
      <c r="B208" s="144"/>
      <c r="C208" s="145"/>
      <c r="D208" s="143"/>
      <c r="E208" s="146"/>
      <c r="F208" s="148" t="str">
        <f aca="false">IF(OR(D208="",E208=""),"",D208*E208)</f>
        <v/>
      </c>
      <c r="G208" s="144"/>
      <c r="H208" s="143" t="str">
        <f aca="false">IF(OR(B208="",G208=""),"",G208-B208)</f>
        <v/>
      </c>
      <c r="I208" s="143"/>
      <c r="J208" s="146"/>
      <c r="K208" s="147"/>
      <c r="L208" s="148" t="str">
        <f aca="false">IF(OR(C208="",I208="",K208=""),"",K208*100*I208)</f>
        <v/>
      </c>
      <c r="M208" s="145"/>
      <c r="N208" s="144"/>
      <c r="O208" s="147"/>
      <c r="P208" s="148" t="str">
        <f aca="false">IF(OR(C208="",M208=""),"",IF(M208="Assigned",(J208-E208)*D208+L208,IF(M208="Expired",L208,IF(M208="Closed",IF(OR(O208="",I208="",K208=""),"",(K208-O208)*100*I208),""))))</f>
        <v/>
      </c>
      <c r="Q208" s="152" t="str">
        <f aca="false">IF(OR(L208="",F208="",F208=0),"",L208/F208)</f>
        <v/>
      </c>
      <c r="R208" s="152" t="str">
        <f aca="false">IF(OR(Q208="",B208=""),"",IF(N208&lt;&gt;"",Q208*(365/(N208-B208)),IF(G208&lt;&gt;"",Q208*(365/(G208-B208)),IF(H208&lt;&gt;"",Q208*(365/H208),""))))</f>
        <v/>
      </c>
      <c r="S208" s="145" t="str">
        <f aca="false">IF(C208="","",IF(N208="","Open",IF(P208&gt;=0,"Won","Lost")))</f>
        <v/>
      </c>
      <c r="T208" s="150"/>
    </row>
    <row r="209" customFormat="false" ht="15" hidden="false" customHeight="true" outlineLevel="0" collapsed="false">
      <c r="A209" s="143" t="str">
        <f aca="false">IF(C209="","",ROW()-29)</f>
        <v/>
      </c>
      <c r="B209" s="144"/>
      <c r="C209" s="145"/>
      <c r="D209" s="143"/>
      <c r="E209" s="146"/>
      <c r="F209" s="148" t="str">
        <f aca="false">IF(OR(D209="",E209=""),"",D209*E209)</f>
        <v/>
      </c>
      <c r="G209" s="144"/>
      <c r="H209" s="143" t="str">
        <f aca="false">IF(OR(B209="",G209=""),"",G209-B209)</f>
        <v/>
      </c>
      <c r="I209" s="143"/>
      <c r="J209" s="146"/>
      <c r="K209" s="147"/>
      <c r="L209" s="148" t="str">
        <f aca="false">IF(OR(C209="",I209="",K209=""),"",K209*100*I209)</f>
        <v/>
      </c>
      <c r="M209" s="145"/>
      <c r="N209" s="144"/>
      <c r="O209" s="147"/>
      <c r="P209" s="148" t="str">
        <f aca="false">IF(OR(C209="",M209=""),"",IF(M209="Assigned",(J209-E209)*D209+L209,IF(M209="Expired",L209,IF(M209="Closed",IF(OR(O209="",I209="",K209=""),"",(K209-O209)*100*I209),""))))</f>
        <v/>
      </c>
      <c r="Q209" s="152" t="str">
        <f aca="false">IF(OR(L209="",F209="",F209=0),"",L209/F209)</f>
        <v/>
      </c>
      <c r="R209" s="152" t="str">
        <f aca="false">IF(OR(Q209="",B209=""),"",IF(N209&lt;&gt;"",Q209*(365/(N209-B209)),IF(G209&lt;&gt;"",Q209*(365/(G209-B209)),IF(H209&lt;&gt;"",Q209*(365/H209),""))))</f>
        <v/>
      </c>
      <c r="S209" s="145" t="str">
        <f aca="false">IF(C209="","",IF(N209="","Open",IF(P209&gt;=0,"Won","Lost")))</f>
        <v/>
      </c>
      <c r="T209" s="150"/>
    </row>
    <row r="210" customFormat="false" ht="15" hidden="false" customHeight="true" outlineLevel="0" collapsed="false">
      <c r="A210" s="143" t="str">
        <f aca="false">IF(C210="","",ROW()-29)</f>
        <v/>
      </c>
      <c r="B210" s="144"/>
      <c r="C210" s="145"/>
      <c r="D210" s="143"/>
      <c r="E210" s="146"/>
      <c r="F210" s="148" t="str">
        <f aca="false">IF(OR(D210="",E210=""),"",D210*E210)</f>
        <v/>
      </c>
      <c r="G210" s="144"/>
      <c r="H210" s="143" t="str">
        <f aca="false">IF(OR(B210="",G210=""),"",G210-B210)</f>
        <v/>
      </c>
      <c r="I210" s="143"/>
      <c r="J210" s="146"/>
      <c r="K210" s="147"/>
      <c r="L210" s="148" t="str">
        <f aca="false">IF(OR(C210="",I210="",K210=""),"",K210*100*I210)</f>
        <v/>
      </c>
      <c r="M210" s="145"/>
      <c r="N210" s="144"/>
      <c r="O210" s="147"/>
      <c r="P210" s="148" t="str">
        <f aca="false">IF(OR(C210="",M210=""),"",IF(M210="Assigned",(J210-E210)*D210+L210,IF(M210="Expired",L210,IF(M210="Closed",IF(OR(O210="",I210="",K210=""),"",(K210-O210)*100*I210),""))))</f>
        <v/>
      </c>
      <c r="Q210" s="152" t="str">
        <f aca="false">IF(OR(L210="",F210="",F210=0),"",L210/F210)</f>
        <v/>
      </c>
      <c r="R210" s="152" t="str">
        <f aca="false">IF(OR(Q210="",B210=""),"",IF(N210&lt;&gt;"",Q210*(365/(N210-B210)),IF(G210&lt;&gt;"",Q210*(365/(G210-B210)),IF(H210&lt;&gt;"",Q210*(365/H210),""))))</f>
        <v/>
      </c>
      <c r="S210" s="145" t="str">
        <f aca="false">IF(C210="","",IF(N210="","Open",IF(P210&gt;=0,"Won","Lost")))</f>
        <v/>
      </c>
      <c r="T210" s="150"/>
    </row>
    <row r="211" customFormat="false" ht="15" hidden="false" customHeight="true" outlineLevel="0" collapsed="false">
      <c r="A211" s="143" t="str">
        <f aca="false">IF(C211="","",ROW()-29)</f>
        <v/>
      </c>
      <c r="B211" s="144"/>
      <c r="C211" s="145"/>
      <c r="D211" s="143"/>
      <c r="E211" s="146"/>
      <c r="F211" s="148" t="str">
        <f aca="false">IF(OR(D211="",E211=""),"",D211*E211)</f>
        <v/>
      </c>
      <c r="G211" s="144"/>
      <c r="H211" s="143" t="str">
        <f aca="false">IF(OR(B211="",G211=""),"",G211-B211)</f>
        <v/>
      </c>
      <c r="I211" s="143"/>
      <c r="J211" s="146"/>
      <c r="K211" s="147"/>
      <c r="L211" s="148" t="str">
        <f aca="false">IF(OR(C211="",I211="",K211=""),"",K211*100*I211)</f>
        <v/>
      </c>
      <c r="M211" s="145"/>
      <c r="N211" s="144"/>
      <c r="O211" s="147"/>
      <c r="P211" s="148" t="str">
        <f aca="false">IF(OR(C211="",M211=""),"",IF(M211="Assigned",(J211-E211)*D211+L211,IF(M211="Expired",L211,IF(M211="Closed",IF(OR(O211="",I211="",K211=""),"",(K211-O211)*100*I211),""))))</f>
        <v/>
      </c>
      <c r="Q211" s="152" t="str">
        <f aca="false">IF(OR(L211="",F211="",F211=0),"",L211/F211)</f>
        <v/>
      </c>
      <c r="R211" s="152" t="str">
        <f aca="false">IF(OR(Q211="",B211=""),"",IF(N211&lt;&gt;"",Q211*(365/(N211-B211)),IF(G211&lt;&gt;"",Q211*(365/(G211-B211)),IF(H211&lt;&gt;"",Q211*(365/H211),""))))</f>
        <v/>
      </c>
      <c r="S211" s="145" t="str">
        <f aca="false">IF(C211="","",IF(N211="","Open",IF(P211&gt;=0,"Won","Lost")))</f>
        <v/>
      </c>
      <c r="T211" s="150"/>
    </row>
    <row r="212" customFormat="false" ht="15" hidden="false" customHeight="true" outlineLevel="0" collapsed="false">
      <c r="A212" s="143" t="str">
        <f aca="false">IF(C212="","",ROW()-29)</f>
        <v/>
      </c>
      <c r="B212" s="144"/>
      <c r="C212" s="145"/>
      <c r="D212" s="143"/>
      <c r="E212" s="146"/>
      <c r="F212" s="148" t="str">
        <f aca="false">IF(OR(D212="",E212=""),"",D212*E212)</f>
        <v/>
      </c>
      <c r="G212" s="144"/>
      <c r="H212" s="143" t="str">
        <f aca="false">IF(OR(B212="",G212=""),"",G212-B212)</f>
        <v/>
      </c>
      <c r="I212" s="143"/>
      <c r="J212" s="146"/>
      <c r="K212" s="147"/>
      <c r="L212" s="148" t="str">
        <f aca="false">IF(OR(C212="",I212="",K212=""),"",K212*100*I212)</f>
        <v/>
      </c>
      <c r="M212" s="145"/>
      <c r="N212" s="144"/>
      <c r="O212" s="147"/>
      <c r="P212" s="148" t="str">
        <f aca="false">IF(OR(C212="",M212=""),"",IF(M212="Assigned",(J212-E212)*D212+L212,IF(M212="Expired",L212,IF(M212="Closed",IF(OR(O212="",I212="",K212=""),"",(K212-O212)*100*I212),""))))</f>
        <v/>
      </c>
      <c r="Q212" s="152" t="str">
        <f aca="false">IF(OR(L212="",F212="",F212=0),"",L212/F212)</f>
        <v/>
      </c>
      <c r="R212" s="152" t="str">
        <f aca="false">IF(OR(Q212="",B212=""),"",IF(N212&lt;&gt;"",Q212*(365/(N212-B212)),IF(G212&lt;&gt;"",Q212*(365/(G212-B212)),IF(H212&lt;&gt;"",Q212*(365/H212),""))))</f>
        <v/>
      </c>
      <c r="S212" s="145" t="str">
        <f aca="false">IF(C212="","",IF(N212="","Open",IF(P212&gt;=0,"Won","Lost")))</f>
        <v/>
      </c>
      <c r="T212" s="150"/>
    </row>
    <row r="213" customFormat="false" ht="15" hidden="false" customHeight="true" outlineLevel="0" collapsed="false">
      <c r="A213" s="143" t="str">
        <f aca="false">IF(C213="","",ROW()-29)</f>
        <v/>
      </c>
      <c r="B213" s="144"/>
      <c r="C213" s="145"/>
      <c r="D213" s="143"/>
      <c r="E213" s="146"/>
      <c r="F213" s="148" t="str">
        <f aca="false">IF(OR(D213="",E213=""),"",D213*E213)</f>
        <v/>
      </c>
      <c r="G213" s="144"/>
      <c r="H213" s="143" t="str">
        <f aca="false">IF(OR(B213="",G213=""),"",G213-B213)</f>
        <v/>
      </c>
      <c r="I213" s="143"/>
      <c r="J213" s="146"/>
      <c r="K213" s="147"/>
      <c r="L213" s="148" t="str">
        <f aca="false">IF(OR(C213="",I213="",K213=""),"",K213*100*I213)</f>
        <v/>
      </c>
      <c r="M213" s="145"/>
      <c r="N213" s="144"/>
      <c r="O213" s="147"/>
      <c r="P213" s="148" t="str">
        <f aca="false">IF(OR(C213="",M213=""),"",IF(M213="Assigned",(J213-E213)*D213+L213,IF(M213="Expired",L213,IF(M213="Closed",IF(OR(O213="",I213="",K213=""),"",(K213-O213)*100*I213),""))))</f>
        <v/>
      </c>
      <c r="Q213" s="152" t="str">
        <f aca="false">IF(OR(L213="",F213="",F213=0),"",L213/F213)</f>
        <v/>
      </c>
      <c r="R213" s="152" t="str">
        <f aca="false">IF(OR(Q213="",B213=""),"",IF(N213&lt;&gt;"",Q213*(365/(N213-B213)),IF(G213&lt;&gt;"",Q213*(365/(G213-B213)),IF(H213&lt;&gt;"",Q213*(365/H213),""))))</f>
        <v/>
      </c>
      <c r="S213" s="145" t="str">
        <f aca="false">IF(C213="","",IF(N213="","Open",IF(P213&gt;=0,"Won","Lost")))</f>
        <v/>
      </c>
      <c r="T213" s="150"/>
    </row>
    <row r="214" customFormat="false" ht="15" hidden="false" customHeight="true" outlineLevel="0" collapsed="false">
      <c r="A214" s="143" t="str">
        <f aca="false">IF(C214="","",ROW()-29)</f>
        <v/>
      </c>
      <c r="B214" s="144"/>
      <c r="C214" s="145"/>
      <c r="D214" s="143"/>
      <c r="E214" s="146"/>
      <c r="F214" s="148" t="str">
        <f aca="false">IF(OR(D214="",E214=""),"",D214*E214)</f>
        <v/>
      </c>
      <c r="G214" s="144"/>
      <c r="H214" s="143" t="str">
        <f aca="false">IF(OR(B214="",G214=""),"",G214-B214)</f>
        <v/>
      </c>
      <c r="I214" s="143"/>
      <c r="J214" s="146"/>
      <c r="K214" s="147"/>
      <c r="L214" s="148" t="str">
        <f aca="false">IF(OR(C214="",I214="",K214=""),"",K214*100*I214)</f>
        <v/>
      </c>
      <c r="M214" s="145"/>
      <c r="N214" s="144"/>
      <c r="O214" s="147"/>
      <c r="P214" s="148" t="str">
        <f aca="false">IF(OR(C214="",M214=""),"",IF(M214="Assigned",(J214-E214)*D214+L214,IF(M214="Expired",L214,IF(M214="Closed",IF(OR(O214="",I214="",K214=""),"",(K214-O214)*100*I214),""))))</f>
        <v/>
      </c>
      <c r="Q214" s="152" t="str">
        <f aca="false">IF(OR(L214="",F214="",F214=0),"",L214/F214)</f>
        <v/>
      </c>
      <c r="R214" s="152" t="str">
        <f aca="false">IF(OR(Q214="",B214=""),"",IF(N214&lt;&gt;"",Q214*(365/(N214-B214)),IF(G214&lt;&gt;"",Q214*(365/(G214-B214)),IF(H214&lt;&gt;"",Q214*(365/H214),""))))</f>
        <v/>
      </c>
      <c r="S214" s="145" t="str">
        <f aca="false">IF(C214="","",IF(N214="","Open",IF(P214&gt;=0,"Won","Lost")))</f>
        <v/>
      </c>
      <c r="T214" s="150"/>
    </row>
    <row r="215" customFormat="false" ht="15" hidden="false" customHeight="true" outlineLevel="0" collapsed="false">
      <c r="A215" s="143" t="str">
        <f aca="false">IF(C215="","",ROW()-29)</f>
        <v/>
      </c>
      <c r="B215" s="144"/>
      <c r="C215" s="145"/>
      <c r="D215" s="143"/>
      <c r="E215" s="146"/>
      <c r="F215" s="148" t="str">
        <f aca="false">IF(OR(D215="",E215=""),"",D215*E215)</f>
        <v/>
      </c>
      <c r="G215" s="144"/>
      <c r="H215" s="143" t="str">
        <f aca="false">IF(OR(B215="",G215=""),"",G215-B215)</f>
        <v/>
      </c>
      <c r="I215" s="143"/>
      <c r="J215" s="146"/>
      <c r="K215" s="147"/>
      <c r="L215" s="148" t="str">
        <f aca="false">IF(OR(C215="",I215="",K215=""),"",K215*100*I215)</f>
        <v/>
      </c>
      <c r="M215" s="145"/>
      <c r="N215" s="144"/>
      <c r="O215" s="147"/>
      <c r="P215" s="148" t="str">
        <f aca="false">IF(OR(C215="",M215=""),"",IF(M215="Assigned",(J215-E215)*D215+L215,IF(M215="Expired",L215,IF(M215="Closed",IF(OR(O215="",I215="",K215=""),"",(K215-O215)*100*I215),""))))</f>
        <v/>
      </c>
      <c r="Q215" s="152" t="str">
        <f aca="false">IF(OR(L215="",F215="",F215=0),"",L215/F215)</f>
        <v/>
      </c>
      <c r="R215" s="152" t="str">
        <f aca="false">IF(OR(Q215="",B215=""),"",IF(N215&lt;&gt;"",Q215*(365/(N215-B215)),IF(G215&lt;&gt;"",Q215*(365/(G215-B215)),IF(H215&lt;&gt;"",Q215*(365/H215),""))))</f>
        <v/>
      </c>
      <c r="S215" s="145" t="str">
        <f aca="false">IF(C215="","",IF(N215="","Open",IF(P215&gt;=0,"Won","Lost")))</f>
        <v/>
      </c>
      <c r="T215" s="150"/>
    </row>
    <row r="216" customFormat="false" ht="15" hidden="false" customHeight="true" outlineLevel="0" collapsed="false">
      <c r="A216" s="143" t="str">
        <f aca="false">IF(C216="","",ROW()-29)</f>
        <v/>
      </c>
      <c r="B216" s="144"/>
      <c r="C216" s="145"/>
      <c r="D216" s="143"/>
      <c r="E216" s="146"/>
      <c r="F216" s="148" t="str">
        <f aca="false">IF(OR(D216="",E216=""),"",D216*E216)</f>
        <v/>
      </c>
      <c r="G216" s="144"/>
      <c r="H216" s="143" t="str">
        <f aca="false">IF(OR(B216="",G216=""),"",G216-B216)</f>
        <v/>
      </c>
      <c r="I216" s="143"/>
      <c r="J216" s="146"/>
      <c r="K216" s="147"/>
      <c r="L216" s="148" t="str">
        <f aca="false">IF(OR(C216="",I216="",K216=""),"",K216*100*I216)</f>
        <v/>
      </c>
      <c r="M216" s="145"/>
      <c r="N216" s="144"/>
      <c r="O216" s="147"/>
      <c r="P216" s="148" t="str">
        <f aca="false">IF(OR(C216="",M216=""),"",IF(M216="Assigned",(J216-E216)*D216+L216,IF(M216="Expired",L216,IF(M216="Closed",IF(OR(O216="",I216="",K216=""),"",(K216-O216)*100*I216),""))))</f>
        <v/>
      </c>
      <c r="Q216" s="152" t="str">
        <f aca="false">IF(OR(L216="",F216="",F216=0),"",L216/F216)</f>
        <v/>
      </c>
      <c r="R216" s="152" t="str">
        <f aca="false">IF(OR(Q216="",B216=""),"",IF(N216&lt;&gt;"",Q216*(365/(N216-B216)),IF(G216&lt;&gt;"",Q216*(365/(G216-B216)),IF(H216&lt;&gt;"",Q216*(365/H216),""))))</f>
        <v/>
      </c>
      <c r="S216" s="145" t="str">
        <f aca="false">IF(C216="","",IF(N216="","Open",IF(P216&gt;=0,"Won","Lost")))</f>
        <v/>
      </c>
      <c r="T216" s="150"/>
    </row>
    <row r="217" customFormat="false" ht="15" hidden="false" customHeight="true" outlineLevel="0" collapsed="false">
      <c r="A217" s="143" t="str">
        <f aca="false">IF(C217="","",ROW()-29)</f>
        <v/>
      </c>
      <c r="B217" s="144"/>
      <c r="C217" s="145"/>
      <c r="D217" s="143"/>
      <c r="E217" s="146"/>
      <c r="F217" s="148" t="str">
        <f aca="false">IF(OR(D217="",E217=""),"",D217*E217)</f>
        <v/>
      </c>
      <c r="G217" s="144"/>
      <c r="H217" s="143" t="str">
        <f aca="false">IF(OR(B217="",G217=""),"",G217-B217)</f>
        <v/>
      </c>
      <c r="I217" s="143"/>
      <c r="J217" s="146"/>
      <c r="K217" s="147"/>
      <c r="L217" s="148" t="str">
        <f aca="false">IF(OR(C217="",I217="",K217=""),"",K217*100*I217)</f>
        <v/>
      </c>
      <c r="M217" s="145"/>
      <c r="N217" s="144"/>
      <c r="O217" s="147"/>
      <c r="P217" s="148" t="str">
        <f aca="false">IF(OR(C217="",M217=""),"",IF(M217="Assigned",(J217-E217)*D217+L217,IF(M217="Expired",L217,IF(M217="Closed",IF(OR(O217="",I217="",K217=""),"",(K217-O217)*100*I217),""))))</f>
        <v/>
      </c>
      <c r="Q217" s="152" t="str">
        <f aca="false">IF(OR(L217="",F217="",F217=0),"",L217/F217)</f>
        <v/>
      </c>
      <c r="R217" s="152" t="str">
        <f aca="false">IF(OR(Q217="",B217=""),"",IF(N217&lt;&gt;"",Q217*(365/(N217-B217)),IF(G217&lt;&gt;"",Q217*(365/(G217-B217)),IF(H217&lt;&gt;"",Q217*(365/H217),""))))</f>
        <v/>
      </c>
      <c r="S217" s="145" t="str">
        <f aca="false">IF(C217="","",IF(N217="","Open",IF(P217&gt;=0,"Won","Lost")))</f>
        <v/>
      </c>
      <c r="T217" s="150"/>
    </row>
    <row r="218" customFormat="false" ht="15" hidden="false" customHeight="true" outlineLevel="0" collapsed="false">
      <c r="A218" s="143" t="str">
        <f aca="false">IF(C218="","",ROW()-29)</f>
        <v/>
      </c>
      <c r="B218" s="144"/>
      <c r="C218" s="145"/>
      <c r="D218" s="143"/>
      <c r="E218" s="146"/>
      <c r="F218" s="148" t="str">
        <f aca="false">IF(OR(D218="",E218=""),"",D218*E218)</f>
        <v/>
      </c>
      <c r="G218" s="144"/>
      <c r="H218" s="143" t="str">
        <f aca="false">IF(OR(B218="",G218=""),"",G218-B218)</f>
        <v/>
      </c>
      <c r="I218" s="143"/>
      <c r="J218" s="146"/>
      <c r="K218" s="147"/>
      <c r="L218" s="148" t="str">
        <f aca="false">IF(OR(C218="",I218="",K218=""),"",K218*100*I218)</f>
        <v/>
      </c>
      <c r="M218" s="145"/>
      <c r="N218" s="144"/>
      <c r="O218" s="147"/>
      <c r="P218" s="148" t="str">
        <f aca="false">IF(OR(C218="",M218=""),"",IF(M218="Assigned",(J218-E218)*D218+L218,IF(M218="Expired",L218,IF(M218="Closed",IF(OR(O218="",I218="",K218=""),"",(K218-O218)*100*I218),""))))</f>
        <v/>
      </c>
      <c r="Q218" s="152" t="str">
        <f aca="false">IF(OR(L218="",F218="",F218=0),"",L218/F218)</f>
        <v/>
      </c>
      <c r="R218" s="152" t="str">
        <f aca="false">IF(OR(Q218="",B218=""),"",IF(N218&lt;&gt;"",Q218*(365/(N218-B218)),IF(G218&lt;&gt;"",Q218*(365/(G218-B218)),IF(H218&lt;&gt;"",Q218*(365/H218),""))))</f>
        <v/>
      </c>
      <c r="S218" s="145" t="str">
        <f aca="false">IF(C218="","",IF(N218="","Open",IF(P218&gt;=0,"Won","Lost")))</f>
        <v/>
      </c>
      <c r="T218" s="150"/>
    </row>
    <row r="219" customFormat="false" ht="15" hidden="false" customHeight="true" outlineLevel="0" collapsed="false">
      <c r="A219" s="143" t="str">
        <f aca="false">IF(C219="","",ROW()-29)</f>
        <v/>
      </c>
      <c r="B219" s="144"/>
      <c r="C219" s="145"/>
      <c r="D219" s="143"/>
      <c r="E219" s="146"/>
      <c r="F219" s="148" t="str">
        <f aca="false">IF(OR(D219="",E219=""),"",D219*E219)</f>
        <v/>
      </c>
      <c r="G219" s="144"/>
      <c r="H219" s="143" t="str">
        <f aca="false">IF(OR(B219="",G219=""),"",G219-B219)</f>
        <v/>
      </c>
      <c r="I219" s="143"/>
      <c r="J219" s="146"/>
      <c r="K219" s="147"/>
      <c r="L219" s="148" t="str">
        <f aca="false">IF(OR(C219="",I219="",K219=""),"",K219*100*I219)</f>
        <v/>
      </c>
      <c r="M219" s="145"/>
      <c r="N219" s="144"/>
      <c r="O219" s="147"/>
      <c r="P219" s="148" t="str">
        <f aca="false">IF(OR(C219="",M219=""),"",IF(M219="Assigned",(J219-E219)*D219+L219,IF(M219="Expired",L219,IF(M219="Closed",IF(OR(O219="",I219="",K219=""),"",(K219-O219)*100*I219),""))))</f>
        <v/>
      </c>
      <c r="Q219" s="152" t="str">
        <f aca="false">IF(OR(L219="",F219="",F219=0),"",L219/F219)</f>
        <v/>
      </c>
      <c r="R219" s="152" t="str">
        <f aca="false">IF(OR(Q219="",B219=""),"",IF(N219&lt;&gt;"",Q219*(365/(N219-B219)),IF(G219&lt;&gt;"",Q219*(365/(G219-B219)),IF(H219&lt;&gt;"",Q219*(365/H219),""))))</f>
        <v/>
      </c>
      <c r="S219" s="145" t="str">
        <f aca="false">IF(C219="","",IF(N219="","Open",IF(P219&gt;=0,"Won","Lost")))</f>
        <v/>
      </c>
      <c r="T219" s="150"/>
    </row>
    <row r="220" customFormat="false" ht="15" hidden="false" customHeight="true" outlineLevel="0" collapsed="false">
      <c r="A220" s="143" t="str">
        <f aca="false">IF(C220="","",ROW()-29)</f>
        <v/>
      </c>
      <c r="B220" s="144"/>
      <c r="C220" s="145"/>
      <c r="D220" s="143"/>
      <c r="E220" s="146"/>
      <c r="F220" s="148" t="str">
        <f aca="false">IF(OR(D220="",E220=""),"",D220*E220)</f>
        <v/>
      </c>
      <c r="G220" s="144"/>
      <c r="H220" s="143" t="str">
        <f aca="false">IF(OR(B220="",G220=""),"",G220-B220)</f>
        <v/>
      </c>
      <c r="I220" s="143"/>
      <c r="J220" s="146"/>
      <c r="K220" s="147"/>
      <c r="L220" s="148" t="str">
        <f aca="false">IF(OR(C220="",I220="",K220=""),"",K220*100*I220)</f>
        <v/>
      </c>
      <c r="M220" s="145"/>
      <c r="N220" s="144"/>
      <c r="O220" s="147"/>
      <c r="P220" s="148" t="str">
        <f aca="false">IF(OR(C220="",M220=""),"",IF(M220="Assigned",(J220-E220)*D220+L220,IF(M220="Expired",L220,IF(M220="Closed",IF(OR(O220="",I220="",K220=""),"",(K220-O220)*100*I220),""))))</f>
        <v/>
      </c>
      <c r="Q220" s="152" t="str">
        <f aca="false">IF(OR(L220="",F220="",F220=0),"",L220/F220)</f>
        <v/>
      </c>
      <c r="R220" s="152" t="str">
        <f aca="false">IF(OR(Q220="",B220=""),"",IF(N220&lt;&gt;"",Q220*(365/(N220-B220)),IF(G220&lt;&gt;"",Q220*(365/(G220-B220)),IF(H220&lt;&gt;"",Q220*(365/H220),""))))</f>
        <v/>
      </c>
      <c r="S220" s="145" t="str">
        <f aca="false">IF(C220="","",IF(N220="","Open",IF(P220&gt;=0,"Won","Lost")))</f>
        <v/>
      </c>
      <c r="T220" s="150"/>
    </row>
    <row r="221" customFormat="false" ht="15" hidden="false" customHeight="true" outlineLevel="0" collapsed="false">
      <c r="A221" s="143" t="str">
        <f aca="false">IF(C221="","",ROW()-29)</f>
        <v/>
      </c>
      <c r="B221" s="144"/>
      <c r="C221" s="145"/>
      <c r="D221" s="143"/>
      <c r="E221" s="146"/>
      <c r="F221" s="148" t="str">
        <f aca="false">IF(OR(D221="",E221=""),"",D221*E221)</f>
        <v/>
      </c>
      <c r="G221" s="144"/>
      <c r="H221" s="143" t="str">
        <f aca="false">IF(OR(B221="",G221=""),"",G221-B221)</f>
        <v/>
      </c>
      <c r="I221" s="143"/>
      <c r="J221" s="146"/>
      <c r="K221" s="147"/>
      <c r="L221" s="148" t="str">
        <f aca="false">IF(OR(C221="",I221="",K221=""),"",K221*100*I221)</f>
        <v/>
      </c>
      <c r="M221" s="145"/>
      <c r="N221" s="144"/>
      <c r="O221" s="147"/>
      <c r="P221" s="148" t="str">
        <f aca="false">IF(OR(C221="",M221=""),"",IF(M221="Assigned",(J221-E221)*D221+L221,IF(M221="Expired",L221,IF(M221="Closed",IF(OR(O221="",I221="",K221=""),"",(K221-O221)*100*I221),""))))</f>
        <v/>
      </c>
      <c r="Q221" s="152" t="str">
        <f aca="false">IF(OR(L221="",F221="",F221=0),"",L221/F221)</f>
        <v/>
      </c>
      <c r="R221" s="152" t="str">
        <f aca="false">IF(OR(Q221="",B221=""),"",IF(N221&lt;&gt;"",Q221*(365/(N221-B221)),IF(G221&lt;&gt;"",Q221*(365/(G221-B221)),IF(H221&lt;&gt;"",Q221*(365/H221),""))))</f>
        <v/>
      </c>
      <c r="S221" s="145" t="str">
        <f aca="false">IF(C221="","",IF(N221="","Open",IF(P221&gt;=0,"Won","Lost")))</f>
        <v/>
      </c>
      <c r="T221" s="150"/>
    </row>
    <row r="222" customFormat="false" ht="15" hidden="false" customHeight="true" outlineLevel="0" collapsed="false">
      <c r="A222" s="143" t="str">
        <f aca="false">IF(C222="","",ROW()-29)</f>
        <v/>
      </c>
      <c r="B222" s="144"/>
      <c r="C222" s="145"/>
      <c r="D222" s="143"/>
      <c r="E222" s="146"/>
      <c r="F222" s="148" t="str">
        <f aca="false">IF(OR(D222="",E222=""),"",D222*E222)</f>
        <v/>
      </c>
      <c r="G222" s="144"/>
      <c r="H222" s="143" t="str">
        <f aca="false">IF(OR(B222="",G222=""),"",G222-B222)</f>
        <v/>
      </c>
      <c r="I222" s="143"/>
      <c r="J222" s="146"/>
      <c r="K222" s="147"/>
      <c r="L222" s="148" t="str">
        <f aca="false">IF(OR(C222="",I222="",K222=""),"",K222*100*I222)</f>
        <v/>
      </c>
      <c r="M222" s="145"/>
      <c r="N222" s="144"/>
      <c r="O222" s="147"/>
      <c r="P222" s="148" t="str">
        <f aca="false">IF(OR(C222="",M222=""),"",IF(M222="Assigned",(J222-E222)*D222+L222,IF(M222="Expired",L222,IF(M222="Closed",IF(OR(O222="",I222="",K222=""),"",(K222-O222)*100*I222),""))))</f>
        <v/>
      </c>
      <c r="Q222" s="152" t="str">
        <f aca="false">IF(OR(L222="",F222="",F222=0),"",L222/F222)</f>
        <v/>
      </c>
      <c r="R222" s="152" t="str">
        <f aca="false">IF(OR(Q222="",B222=""),"",IF(N222&lt;&gt;"",Q222*(365/(N222-B222)),IF(G222&lt;&gt;"",Q222*(365/(G222-B222)),IF(H222&lt;&gt;"",Q222*(365/H222),""))))</f>
        <v/>
      </c>
      <c r="S222" s="145" t="str">
        <f aca="false">IF(C222="","",IF(N222="","Open",IF(P222&gt;=0,"Won","Lost")))</f>
        <v/>
      </c>
      <c r="T222" s="150"/>
    </row>
    <row r="223" customFormat="false" ht="15" hidden="false" customHeight="true" outlineLevel="0" collapsed="false">
      <c r="A223" s="143" t="str">
        <f aca="false">IF(C223="","",ROW()-29)</f>
        <v/>
      </c>
      <c r="B223" s="144"/>
      <c r="C223" s="145"/>
      <c r="D223" s="143"/>
      <c r="E223" s="146"/>
      <c r="F223" s="148" t="str">
        <f aca="false">IF(OR(D223="",E223=""),"",D223*E223)</f>
        <v/>
      </c>
      <c r="G223" s="144"/>
      <c r="H223" s="143" t="str">
        <f aca="false">IF(OR(B223="",G223=""),"",G223-B223)</f>
        <v/>
      </c>
      <c r="I223" s="143"/>
      <c r="J223" s="146"/>
      <c r="K223" s="147"/>
      <c r="L223" s="148" t="str">
        <f aca="false">IF(OR(C223="",I223="",K223=""),"",K223*100*I223)</f>
        <v/>
      </c>
      <c r="M223" s="145"/>
      <c r="N223" s="144"/>
      <c r="O223" s="147"/>
      <c r="P223" s="148" t="str">
        <f aca="false">IF(OR(C223="",M223=""),"",IF(M223="Assigned",(J223-E223)*D223+L223,IF(M223="Expired",L223,IF(M223="Closed",IF(OR(O223="",I223="",K223=""),"",(K223-O223)*100*I223),""))))</f>
        <v/>
      </c>
      <c r="Q223" s="152" t="str">
        <f aca="false">IF(OR(L223="",F223="",F223=0),"",L223/F223)</f>
        <v/>
      </c>
      <c r="R223" s="152" t="str">
        <f aca="false">IF(OR(Q223="",B223=""),"",IF(N223&lt;&gt;"",Q223*(365/(N223-B223)),IF(G223&lt;&gt;"",Q223*(365/(G223-B223)),IF(H223&lt;&gt;"",Q223*(365/H223),""))))</f>
        <v/>
      </c>
      <c r="S223" s="145" t="str">
        <f aca="false">IF(C223="","",IF(N223="","Open",IF(P223&gt;=0,"Won","Lost")))</f>
        <v/>
      </c>
      <c r="T223" s="150"/>
    </row>
    <row r="224" customFormat="false" ht="15" hidden="false" customHeight="true" outlineLevel="0" collapsed="false">
      <c r="A224" s="143" t="str">
        <f aca="false">IF(C224="","",ROW()-29)</f>
        <v/>
      </c>
      <c r="B224" s="144"/>
      <c r="C224" s="145"/>
      <c r="D224" s="143"/>
      <c r="E224" s="146"/>
      <c r="F224" s="148" t="str">
        <f aca="false">IF(OR(D224="",E224=""),"",D224*E224)</f>
        <v/>
      </c>
      <c r="G224" s="144"/>
      <c r="H224" s="143" t="str">
        <f aca="false">IF(OR(B224="",G224=""),"",G224-B224)</f>
        <v/>
      </c>
      <c r="I224" s="143"/>
      <c r="J224" s="146"/>
      <c r="K224" s="147"/>
      <c r="L224" s="148" t="str">
        <f aca="false">IF(OR(C224="",I224="",K224=""),"",K224*100*I224)</f>
        <v/>
      </c>
      <c r="M224" s="145"/>
      <c r="N224" s="144"/>
      <c r="O224" s="147"/>
      <c r="P224" s="148" t="str">
        <f aca="false">IF(OR(C224="",M224=""),"",IF(M224="Assigned",(J224-E224)*D224+L224,IF(M224="Expired",L224,IF(M224="Closed",IF(OR(O224="",I224="",K224=""),"",(K224-O224)*100*I224),""))))</f>
        <v/>
      </c>
      <c r="Q224" s="152" t="str">
        <f aca="false">IF(OR(L224="",F224="",F224=0),"",L224/F224)</f>
        <v/>
      </c>
      <c r="R224" s="152" t="str">
        <f aca="false">IF(OR(Q224="",B224=""),"",IF(N224&lt;&gt;"",Q224*(365/(N224-B224)),IF(G224&lt;&gt;"",Q224*(365/(G224-B224)),IF(H224&lt;&gt;"",Q224*(365/H224),""))))</f>
        <v/>
      </c>
      <c r="S224" s="145" t="str">
        <f aca="false">IF(C224="","",IF(N224="","Open",IF(P224&gt;=0,"Won","Lost")))</f>
        <v/>
      </c>
      <c r="T224" s="150"/>
    </row>
    <row r="225" customFormat="false" ht="15" hidden="false" customHeight="true" outlineLevel="0" collapsed="false">
      <c r="A225" s="143" t="str">
        <f aca="false">IF(C225="","",ROW()-29)</f>
        <v/>
      </c>
      <c r="B225" s="144"/>
      <c r="C225" s="145"/>
      <c r="D225" s="143"/>
      <c r="E225" s="146"/>
      <c r="F225" s="148" t="str">
        <f aca="false">IF(OR(D225="",E225=""),"",D225*E225)</f>
        <v/>
      </c>
      <c r="G225" s="144"/>
      <c r="H225" s="143" t="str">
        <f aca="false">IF(OR(B225="",G225=""),"",G225-B225)</f>
        <v/>
      </c>
      <c r="I225" s="143"/>
      <c r="J225" s="146"/>
      <c r="K225" s="147"/>
      <c r="L225" s="148" t="str">
        <f aca="false">IF(OR(C225="",I225="",K225=""),"",K225*100*I225)</f>
        <v/>
      </c>
      <c r="M225" s="145"/>
      <c r="N225" s="144"/>
      <c r="O225" s="147"/>
      <c r="P225" s="148" t="str">
        <f aca="false">IF(OR(C225="",M225=""),"",IF(M225="Assigned",(J225-E225)*D225+L225,IF(M225="Expired",L225,IF(M225="Closed",IF(OR(O225="",I225="",K225=""),"",(K225-O225)*100*I225),""))))</f>
        <v/>
      </c>
      <c r="Q225" s="152" t="str">
        <f aca="false">IF(OR(L225="",F225="",F225=0),"",L225/F225)</f>
        <v/>
      </c>
      <c r="R225" s="152" t="str">
        <f aca="false">IF(OR(Q225="",B225=""),"",IF(N225&lt;&gt;"",Q225*(365/(N225-B225)),IF(G225&lt;&gt;"",Q225*(365/(G225-B225)),IF(H225&lt;&gt;"",Q225*(365/H225),""))))</f>
        <v/>
      </c>
      <c r="S225" s="145" t="str">
        <f aca="false">IF(C225="","",IF(N225="","Open",IF(P225&gt;=0,"Won","Lost")))</f>
        <v/>
      </c>
      <c r="T225" s="150"/>
    </row>
    <row r="226" customFormat="false" ht="15" hidden="false" customHeight="true" outlineLevel="0" collapsed="false">
      <c r="A226" s="143" t="str">
        <f aca="false">IF(C226="","",ROW()-29)</f>
        <v/>
      </c>
      <c r="B226" s="144"/>
      <c r="C226" s="145"/>
      <c r="D226" s="143"/>
      <c r="E226" s="146"/>
      <c r="F226" s="148" t="str">
        <f aca="false">IF(OR(D226="",E226=""),"",D226*E226)</f>
        <v/>
      </c>
      <c r="G226" s="144"/>
      <c r="H226" s="143" t="str">
        <f aca="false">IF(OR(B226="",G226=""),"",G226-B226)</f>
        <v/>
      </c>
      <c r="I226" s="143"/>
      <c r="J226" s="146"/>
      <c r="K226" s="147"/>
      <c r="L226" s="148" t="str">
        <f aca="false">IF(OR(C226="",I226="",K226=""),"",K226*100*I226)</f>
        <v/>
      </c>
      <c r="M226" s="145"/>
      <c r="N226" s="144"/>
      <c r="O226" s="147"/>
      <c r="P226" s="148" t="str">
        <f aca="false">IF(OR(C226="",M226=""),"",IF(M226="Assigned",(J226-E226)*D226+L226,IF(M226="Expired",L226,IF(M226="Closed",IF(OR(O226="",I226="",K226=""),"",(K226-O226)*100*I226),""))))</f>
        <v/>
      </c>
      <c r="Q226" s="152" t="str">
        <f aca="false">IF(OR(L226="",F226="",F226=0),"",L226/F226)</f>
        <v/>
      </c>
      <c r="R226" s="152" t="str">
        <f aca="false">IF(OR(Q226="",B226=""),"",IF(N226&lt;&gt;"",Q226*(365/(N226-B226)),IF(G226&lt;&gt;"",Q226*(365/(G226-B226)),IF(H226&lt;&gt;"",Q226*(365/H226),""))))</f>
        <v/>
      </c>
      <c r="S226" s="145" t="str">
        <f aca="false">IF(C226="","",IF(N226="","Open",IF(P226&gt;=0,"Won","Lost")))</f>
        <v/>
      </c>
      <c r="T226" s="150"/>
    </row>
    <row r="227" customFormat="false" ht="15" hidden="false" customHeight="true" outlineLevel="0" collapsed="false">
      <c r="A227" s="143" t="str">
        <f aca="false">IF(C227="","",ROW()-29)</f>
        <v/>
      </c>
      <c r="B227" s="144"/>
      <c r="C227" s="145"/>
      <c r="D227" s="143"/>
      <c r="E227" s="146"/>
      <c r="F227" s="148" t="str">
        <f aca="false">IF(OR(D227="",E227=""),"",D227*E227)</f>
        <v/>
      </c>
      <c r="G227" s="144"/>
      <c r="H227" s="143" t="str">
        <f aca="false">IF(OR(B227="",G227=""),"",G227-B227)</f>
        <v/>
      </c>
      <c r="I227" s="143"/>
      <c r="J227" s="146"/>
      <c r="K227" s="147"/>
      <c r="L227" s="148" t="str">
        <f aca="false">IF(OR(C227="",I227="",K227=""),"",K227*100*I227)</f>
        <v/>
      </c>
      <c r="M227" s="145"/>
      <c r="N227" s="144"/>
      <c r="O227" s="147"/>
      <c r="P227" s="148" t="str">
        <f aca="false">IF(OR(C227="",M227=""),"",IF(M227="Assigned",(J227-E227)*D227+L227,IF(M227="Expired",L227,IF(M227="Closed",IF(OR(O227="",I227="",K227=""),"",(K227-O227)*100*I227),""))))</f>
        <v/>
      </c>
      <c r="Q227" s="152" t="str">
        <f aca="false">IF(OR(L227="",F227="",F227=0),"",L227/F227)</f>
        <v/>
      </c>
      <c r="R227" s="152" t="str">
        <f aca="false">IF(OR(Q227="",B227=""),"",IF(N227&lt;&gt;"",Q227*(365/(N227-B227)),IF(G227&lt;&gt;"",Q227*(365/(G227-B227)),IF(H227&lt;&gt;"",Q227*(365/H227),""))))</f>
        <v/>
      </c>
      <c r="S227" s="145" t="str">
        <f aca="false">IF(C227="","",IF(N227="","Open",IF(P227&gt;=0,"Won","Lost")))</f>
        <v/>
      </c>
      <c r="T227" s="150"/>
    </row>
    <row r="228" customFormat="false" ht="15" hidden="false" customHeight="true" outlineLevel="0" collapsed="false">
      <c r="A228" s="143" t="str">
        <f aca="false">IF(C228="","",ROW()-29)</f>
        <v/>
      </c>
      <c r="B228" s="144"/>
      <c r="C228" s="145"/>
      <c r="D228" s="143"/>
      <c r="E228" s="146"/>
      <c r="F228" s="148" t="str">
        <f aca="false">IF(OR(D228="",E228=""),"",D228*E228)</f>
        <v/>
      </c>
      <c r="G228" s="144"/>
      <c r="H228" s="143" t="str">
        <f aca="false">IF(OR(B228="",G228=""),"",G228-B228)</f>
        <v/>
      </c>
      <c r="I228" s="143"/>
      <c r="J228" s="146"/>
      <c r="K228" s="147"/>
      <c r="L228" s="148" t="str">
        <f aca="false">IF(OR(C228="",I228="",K228=""),"",K228*100*I228)</f>
        <v/>
      </c>
      <c r="M228" s="145"/>
      <c r="N228" s="144"/>
      <c r="O228" s="147"/>
      <c r="P228" s="148" t="str">
        <f aca="false">IF(OR(C228="",M228=""),"",IF(M228="Assigned",(J228-E228)*D228+L228,IF(M228="Expired",L228,IF(M228="Closed",IF(OR(O228="",I228="",K228=""),"",(K228-O228)*100*I228),""))))</f>
        <v/>
      </c>
      <c r="Q228" s="152" t="str">
        <f aca="false">IF(OR(L228="",F228="",F228=0),"",L228/F228)</f>
        <v/>
      </c>
      <c r="R228" s="152" t="str">
        <f aca="false">IF(OR(Q228="",B228=""),"",IF(N228&lt;&gt;"",Q228*(365/(N228-B228)),IF(G228&lt;&gt;"",Q228*(365/(G228-B228)),IF(H228&lt;&gt;"",Q228*(365/H228),""))))</f>
        <v/>
      </c>
      <c r="S228" s="145" t="str">
        <f aca="false">IF(C228="","",IF(N228="","Open",IF(P228&gt;=0,"Won","Lost")))</f>
        <v/>
      </c>
      <c r="T228" s="150"/>
    </row>
    <row r="229" customFormat="false" ht="15" hidden="false" customHeight="true" outlineLevel="0" collapsed="false">
      <c r="A229" s="143" t="str">
        <f aca="false">IF(C229="","",ROW()-29)</f>
        <v/>
      </c>
      <c r="B229" s="144"/>
      <c r="C229" s="145"/>
      <c r="D229" s="143"/>
      <c r="E229" s="146"/>
      <c r="F229" s="148" t="str">
        <f aca="false">IF(OR(D229="",E229=""),"",D229*E229)</f>
        <v/>
      </c>
      <c r="G229" s="144"/>
      <c r="H229" s="143" t="str">
        <f aca="false">IF(OR(B229="",G229=""),"",G229-B229)</f>
        <v/>
      </c>
      <c r="I229" s="143"/>
      <c r="J229" s="146"/>
      <c r="K229" s="147"/>
      <c r="L229" s="148" t="str">
        <f aca="false">IF(OR(C229="",I229="",K229=""),"",K229*100*I229)</f>
        <v/>
      </c>
      <c r="M229" s="145"/>
      <c r="N229" s="144"/>
      <c r="O229" s="147"/>
      <c r="P229" s="148" t="str">
        <f aca="false">IF(OR(C229="",M229=""),"",IF(M229="Assigned",(J229-E229)*D229+L229,IF(M229="Expired",L229,IF(M229="Closed",IF(OR(O229="",I229="",K229=""),"",(K229-O229)*100*I229),""))))</f>
        <v/>
      </c>
      <c r="Q229" s="152" t="str">
        <f aca="false">IF(OR(L229="",F229="",F229=0),"",L229/F229)</f>
        <v/>
      </c>
      <c r="R229" s="152" t="str">
        <f aca="false">IF(OR(Q229="",B229=""),"",IF(N229&lt;&gt;"",Q229*(365/(N229-B229)),IF(G229&lt;&gt;"",Q229*(365/(G229-B229)),IF(H229&lt;&gt;"",Q229*(365/H229),""))))</f>
        <v/>
      </c>
      <c r="S229" s="145" t="str">
        <f aca="false">IF(C229="","",IF(N229="","Open",IF(P229&gt;=0,"Won","Lost")))</f>
        <v/>
      </c>
      <c r="T229" s="150"/>
    </row>
  </sheetData>
  <mergeCells count="66">
    <mergeCell ref="A1:T1"/>
    <mergeCell ref="A2:T2"/>
    <mergeCell ref="A3:T3"/>
    <mergeCell ref="A4:T4"/>
    <mergeCell ref="A5:T5"/>
    <mergeCell ref="A6:D6"/>
    <mergeCell ref="E6:H6"/>
    <mergeCell ref="I6:L6"/>
    <mergeCell ref="M6:P6"/>
    <mergeCell ref="Q6:T6"/>
    <mergeCell ref="A7:D8"/>
    <mergeCell ref="E7:H8"/>
    <mergeCell ref="I7:L8"/>
    <mergeCell ref="M7:P8"/>
    <mergeCell ref="Q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N14"/>
    <mergeCell ref="O14:T14"/>
    <mergeCell ref="O15:T15"/>
    <mergeCell ref="O16:Q16"/>
    <mergeCell ref="R16:T16"/>
    <mergeCell ref="O17:Q17"/>
    <mergeCell ref="R17:T17"/>
    <mergeCell ref="O18:Q18"/>
    <mergeCell ref="R18:T18"/>
    <mergeCell ref="O19:Q19"/>
    <mergeCell ref="R19:T19"/>
    <mergeCell ref="O20:Q20"/>
    <mergeCell ref="R20:T20"/>
    <mergeCell ref="O21:Q21"/>
    <mergeCell ref="R21:T21"/>
    <mergeCell ref="O22:Q22"/>
    <mergeCell ref="R22:T22"/>
    <mergeCell ref="O23:Q23"/>
    <mergeCell ref="R23:T23"/>
    <mergeCell ref="O24:Q24"/>
    <mergeCell ref="R24:T24"/>
    <mergeCell ref="O25:Q25"/>
    <mergeCell ref="R25:T25"/>
    <mergeCell ref="A26:T26"/>
    <mergeCell ref="A27:T27"/>
    <mergeCell ref="A28:A29"/>
    <mergeCell ref="B28:B29"/>
    <mergeCell ref="C28:C29"/>
    <mergeCell ref="D28:D29"/>
    <mergeCell ref="E28:F28"/>
    <mergeCell ref="G28:L28"/>
    <mergeCell ref="M28:M29"/>
    <mergeCell ref="N28:N29"/>
    <mergeCell ref="O28:O29"/>
    <mergeCell ref="P28:P29"/>
    <mergeCell ref="Q28:Q29"/>
    <mergeCell ref="R28:R29"/>
    <mergeCell ref="S28:S29"/>
    <mergeCell ref="T28:T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2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25" width="10"/>
    <col collapsed="false" customWidth="true" hidden="false" outlineLevel="0" max="2" min="2" style="25" width="12"/>
    <col collapsed="false" customWidth="true" hidden="false" outlineLevel="0" max="3" min="3" style="25" width="11"/>
    <col collapsed="false" customWidth="true" hidden="false" outlineLevel="0" max="5" min="4" style="25" width="10"/>
    <col collapsed="false" customWidth="true" hidden="false" outlineLevel="0" max="6" min="6" style="25" width="11"/>
    <col collapsed="false" customWidth="true" hidden="false" outlineLevel="0" max="7" min="7" style="25" width="9"/>
    <col collapsed="false" customWidth="true" hidden="false" outlineLevel="0" max="10" min="8" style="25" width="11"/>
    <col collapsed="false" customWidth="true" hidden="false" outlineLevel="0" max="11" min="11" style="25" width="10"/>
    <col collapsed="false" customWidth="true" hidden="false" outlineLevel="0" max="12" min="12" style="25" width="13"/>
    <col collapsed="false" customWidth="true" hidden="false" outlineLevel="0" max="13" min="13" style="25" width="11"/>
    <col collapsed="false" customWidth="true" hidden="false" outlineLevel="0" max="14" min="14" style="25" width="13"/>
    <col collapsed="false" customWidth="true" hidden="false" outlineLevel="0" max="15" min="15" style="25" width="12"/>
    <col collapsed="false" customWidth="true" hidden="false" outlineLevel="0" max="16" min="16" style="25" width="13"/>
    <col collapsed="false" customWidth="true" hidden="false" outlineLevel="0" max="17" min="17" style="25" width="12"/>
    <col collapsed="false" customWidth="true" hidden="false" outlineLevel="0" max="18" min="18" style="25" width="11"/>
    <col collapsed="false" customWidth="true" hidden="false" outlineLevel="0" max="19" min="19" style="25" width="10"/>
    <col collapsed="false" customWidth="true" hidden="false" outlineLevel="0" max="20" min="20" style="25" width="26"/>
  </cols>
  <sheetData>
    <row r="1" customFormat="false" ht="36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customFormat="false" ht="21.75" hidden="false" customHeight="true" outlineLevel="0" collapsed="false">
      <c r="A2" s="2" t="s">
        <v>156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Format="false" ht="13.5" hidden="false" customHeight="true" outlineLevel="0" collapsed="false">
      <c r="A3" s="3" t="s">
        <v>157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customFormat="false" ht="9.75" hidden="false" customHeight="true" outlineLevel="0" collapsed="false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</row>
    <row r="5" customFormat="false" ht="21.75" hidden="false" customHeight="true" outlineLevel="0" collapsed="false">
      <c r="A5" s="5" t="s">
        <v>88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customFormat="false" ht="15.75" hidden="false" customHeight="true" outlineLevel="0" collapsed="false">
      <c r="A6" s="6" t="s">
        <v>158</v>
      </c>
      <c r="B6" s="6"/>
      <c r="C6" s="6"/>
      <c r="D6" s="6"/>
      <c r="E6" s="6" t="s">
        <v>20</v>
      </c>
      <c r="F6" s="6"/>
      <c r="G6" s="6"/>
      <c r="H6" s="6"/>
      <c r="I6" s="6" t="s">
        <v>6</v>
      </c>
      <c r="J6" s="6"/>
      <c r="K6" s="6"/>
      <c r="L6" s="6"/>
      <c r="M6" s="6" t="s">
        <v>159</v>
      </c>
      <c r="N6" s="6"/>
      <c r="O6" s="6"/>
      <c r="P6" s="6"/>
      <c r="Q6" s="6" t="s">
        <v>160</v>
      </c>
      <c r="R6" s="6"/>
      <c r="S6" s="6"/>
      <c r="T6" s="6"/>
    </row>
    <row r="7" customFormat="false" ht="21.75" hidden="false" customHeight="true" outlineLevel="0" collapsed="false">
      <c r="A7" s="7" t="n">
        <f aca="false">IFERROR(SUMIFS($N$30:$N$229,$S$30:$S$229,"Won")+SUMIFS($N$30:$N$229,$S$30:$S$229,"Lost"),0)</f>
        <v>0</v>
      </c>
      <c r="B7" s="7"/>
      <c r="C7" s="7"/>
      <c r="D7" s="7"/>
      <c r="E7" s="8" t="n">
        <f aca="false">IFERROR(COUNTIF($S$30:$S$229,"Won")/(COUNTIF($S$30:$S$229,"Won")+COUNTIF($S$30:$S$229,"Lost")),0)</f>
        <v>0</v>
      </c>
      <c r="F7" s="8"/>
      <c r="G7" s="8"/>
      <c r="H7" s="8"/>
      <c r="I7" s="9" t="n">
        <f aca="false">COUNTA($C$30:$C$229)</f>
        <v>0</v>
      </c>
      <c r="J7" s="9"/>
      <c r="K7" s="9"/>
      <c r="L7" s="9"/>
      <c r="M7" s="153" t="n">
        <f aca="false">IFERROR(AVERAGEIFS($K$30:$K$229,$C$30:$C$229,"&lt;&gt;",$K$30:$K$229,"&lt;&gt;0"),0)</f>
        <v>0</v>
      </c>
      <c r="N7" s="153"/>
      <c r="O7" s="153"/>
      <c r="P7" s="153"/>
      <c r="Q7" s="154" t="n">
        <f aca="false">IFERROR(AVERAGEIFS($P$30:$P$229,$S$30:$S$229,"Won",$P$30:$P$229,"&lt;&gt;0")+0,0)</f>
        <v>0</v>
      </c>
      <c r="R7" s="154"/>
      <c r="S7" s="154"/>
      <c r="T7" s="154"/>
    </row>
    <row r="8" customFormat="false" ht="21.75" hidden="false" customHeight="true" outlineLevel="0" collapsed="false">
      <c r="A8" s="7"/>
      <c r="B8" s="7"/>
      <c r="C8" s="7"/>
      <c r="D8" s="7"/>
      <c r="E8" s="8"/>
      <c r="F8" s="8"/>
      <c r="G8" s="8"/>
      <c r="H8" s="8"/>
      <c r="I8" s="9"/>
      <c r="J8" s="9"/>
      <c r="K8" s="9"/>
      <c r="L8" s="9"/>
      <c r="M8" s="153"/>
      <c r="N8" s="153"/>
      <c r="O8" s="153"/>
      <c r="P8" s="153"/>
      <c r="Q8" s="154"/>
      <c r="R8" s="154"/>
      <c r="S8" s="154"/>
      <c r="T8" s="154"/>
    </row>
    <row r="9" customFormat="false" ht="9.75" hidden="false" customHeight="true" outlineLevel="0" collapsed="false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customFormat="false" ht="15.75" hidden="false" customHeight="true" outlineLevel="0" collapsed="false">
      <c r="A10" s="6" t="s">
        <v>91</v>
      </c>
      <c r="B10" s="6"/>
      <c r="C10" s="6"/>
      <c r="D10" s="6"/>
      <c r="E10" s="6" t="s">
        <v>24</v>
      </c>
      <c r="F10" s="6"/>
      <c r="G10" s="6"/>
      <c r="H10" s="6"/>
      <c r="I10" s="6" t="s">
        <v>126</v>
      </c>
      <c r="J10" s="6"/>
      <c r="K10" s="6"/>
      <c r="L10" s="6"/>
      <c r="M10" s="6" t="s">
        <v>93</v>
      </c>
      <c r="N10" s="6"/>
      <c r="O10" s="6"/>
      <c r="P10" s="6"/>
      <c r="Q10" s="6" t="s">
        <v>94</v>
      </c>
      <c r="R10" s="6"/>
      <c r="S10" s="6"/>
      <c r="T10" s="6"/>
    </row>
    <row r="11" customFormat="false" ht="21.75" hidden="false" customHeight="true" outlineLevel="0" collapsed="false">
      <c r="A11" s="9" t="n">
        <f aca="false">COUNTIF($S$30:$S$229,"Won")+COUNTIF($S$30:$S$229,"Lost")</f>
        <v>0</v>
      </c>
      <c r="B11" s="9"/>
      <c r="C11" s="9"/>
      <c r="D11" s="9"/>
      <c r="E11" s="9" t="n">
        <f aca="false">COUNTIF($S$30:$S$229,"Open")</f>
        <v>0</v>
      </c>
      <c r="F11" s="9"/>
      <c r="G11" s="9"/>
      <c r="H11" s="9"/>
      <c r="I11" s="9" t="n">
        <f aca="false">IFERROR((SUMIFS($O$30:$O$229,$S$30:$S$229,"Won")+SUMIFS($O$30:$O$229,$S$30:$S$229,"Lost")-SUMIFS($B$30:$B$229,$S$30:$S$229,"Won")-SUMIFS($B$30:$B$229,$S$30:$S$229,"Lost"))/(COUNTIF($S$30:$S$229,"Won")+COUNTIF($S$30:$S$229,"Lost")),0)</f>
        <v>0</v>
      </c>
      <c r="J11" s="9"/>
      <c r="K11" s="9"/>
      <c r="L11" s="9"/>
      <c r="M11" s="7" t="n">
        <f aca="false">IFERROR(IF(COUNTIF($S$30:$S$229,"Won")=0,0,maxifs($N$30:$N$229,$S$30:$S$229,"Won")),0)</f>
        <v>0</v>
      </c>
      <c r="N11" s="7"/>
      <c r="O11" s="7"/>
      <c r="P11" s="7"/>
      <c r="Q11" s="11" t="n">
        <f aca="false">IFERROR(IF(COUNTIF($S$30:$S$229,"Lost")=0,0,minifs($N$30:$N$229,$S$30:$S$229,"Lost")),0)</f>
        <v>0</v>
      </c>
      <c r="R11" s="11"/>
      <c r="S11" s="11"/>
      <c r="T11" s="11"/>
    </row>
    <row r="12" customFormat="false" ht="21.75" hidden="false" customHeight="true" outlineLevel="0" collapsed="false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7"/>
      <c r="N12" s="7"/>
      <c r="O12" s="7"/>
      <c r="P12" s="7"/>
      <c r="Q12" s="11"/>
      <c r="R12" s="11"/>
      <c r="S12" s="11"/>
      <c r="T12" s="11"/>
    </row>
    <row r="13" customFormat="false" ht="9.75" hidden="fals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customFormat="false" ht="21.75" hidden="false" customHeight="true" outlineLevel="0" collapsed="false">
      <c r="A14" s="12" t="s">
        <v>161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 t="s">
        <v>96</v>
      </c>
      <c r="P14" s="12"/>
      <c r="Q14" s="12"/>
      <c r="R14" s="12"/>
      <c r="S14" s="12"/>
      <c r="T14" s="12"/>
    </row>
    <row r="15" customFormat="false" ht="19.5" hidden="false" customHeight="true" outlineLevel="0" collapsed="false">
      <c r="A15" s="130" t="s">
        <v>162</v>
      </c>
      <c r="B15" s="130" t="s">
        <v>21</v>
      </c>
      <c r="C15" s="130" t="s">
        <v>97</v>
      </c>
      <c r="D15" s="130" t="s">
        <v>98</v>
      </c>
      <c r="E15" s="130" t="s">
        <v>19</v>
      </c>
      <c r="F15" s="130" t="s">
        <v>163</v>
      </c>
      <c r="G15" s="130" t="s">
        <v>164</v>
      </c>
      <c r="H15" s="130" t="s">
        <v>162</v>
      </c>
      <c r="I15" s="130" t="s">
        <v>21</v>
      </c>
      <c r="J15" s="130" t="s">
        <v>97</v>
      </c>
      <c r="K15" s="130" t="s">
        <v>98</v>
      </c>
      <c r="L15" s="130" t="s">
        <v>19</v>
      </c>
      <c r="M15" s="130" t="s">
        <v>163</v>
      </c>
      <c r="N15" s="130" t="s">
        <v>164</v>
      </c>
      <c r="O15" s="6" t="s">
        <v>56</v>
      </c>
      <c r="P15" s="6"/>
      <c r="Q15" s="6"/>
      <c r="R15" s="6"/>
      <c r="S15" s="6"/>
      <c r="T15" s="6"/>
    </row>
    <row r="16" customFormat="false" ht="19.5" hidden="false" customHeight="true" outlineLevel="0" collapsed="false">
      <c r="A16" s="131"/>
      <c r="B16" s="131" t="str">
        <f aca="false">IF(A16="","",COUNTIF($D$30:$D$229,A16))</f>
        <v/>
      </c>
      <c r="C16" s="131" t="str">
        <f aca="false">IF(A16="","",COUNTIFS($D$30:$D$229,A16,$S$30:$S$229,"Won"))</f>
        <v/>
      </c>
      <c r="D16" s="132" t="str">
        <f aca="false">IF(OR(A16="",B16=0),"",C16/B16)</f>
        <v/>
      </c>
      <c r="E16" s="133" t="str">
        <f aca="false">IF(A16="","",SUMIFS($N$30:$N$229,$D$30:$D$229,A16))</f>
        <v/>
      </c>
      <c r="F16" s="155" t="str">
        <f aca="false">IF(A16="","",IFERROR(AVERAGEIFS($K$30:$K$229,$D$30:$D$229,A16),""))</f>
        <v/>
      </c>
      <c r="G16" s="133" t="str">
        <f aca="false">IF(A16="","",IFERROR(AVERAGEIFS($P$30:$P$229,$D$30:$D$229,A16),""))</f>
        <v/>
      </c>
      <c r="H16" s="131"/>
      <c r="I16" s="131" t="str">
        <f aca="false">IF(H16="","",COUNTIF($D$30:$D$229,H16))</f>
        <v/>
      </c>
      <c r="J16" s="131" t="str">
        <f aca="false">IF(H16="","",COUNTIFS($D$30:$D$229,H16,$S$30:$S$229,"Won"))</f>
        <v/>
      </c>
      <c r="K16" s="132" t="str">
        <f aca="false">IF(OR(H16="",I16=0),"",J16/I16)</f>
        <v/>
      </c>
      <c r="L16" s="133" t="str">
        <f aca="false">IF(H16="","",SUMIFS($N$30:$N$229,$D$30:$D$229,H16))</f>
        <v/>
      </c>
      <c r="M16" s="155" t="str">
        <f aca="false">IF(H16="","",IFERROR(AVERAGEIFS($K$30:$K$229,$D$30:$D$229,H16),""))</f>
        <v/>
      </c>
      <c r="N16" s="133" t="str">
        <f aca="false">IF(H16="","",IFERROR(AVERAGEIFS($P$30:$P$229,$D$30:$D$229,H16),""))</f>
        <v/>
      </c>
      <c r="O16" s="14" t="s">
        <v>30</v>
      </c>
      <c r="P16" s="14"/>
      <c r="Q16" s="14"/>
      <c r="R16" s="15" t="n">
        <f aca="false">IFERROR(AVERAGEIFS($N$30:$N$229,$S$30:$S$229,"Won"),0)</f>
        <v>0</v>
      </c>
      <c r="S16" s="15"/>
      <c r="T16" s="15"/>
    </row>
    <row r="17" customFormat="false" ht="19.5" hidden="false" customHeight="true" outlineLevel="0" collapsed="false">
      <c r="A17" s="131"/>
      <c r="B17" s="131" t="str">
        <f aca="false">IF(A17="","",COUNTIF($D$30:$D$229,A17))</f>
        <v/>
      </c>
      <c r="C17" s="131" t="str">
        <f aca="false">IF(A17="","",COUNTIFS($D$30:$D$229,A17,$S$30:$S$229,"Won"))</f>
        <v/>
      </c>
      <c r="D17" s="132" t="str">
        <f aca="false">IF(OR(A17="",B17=0),"",C17/B17)</f>
        <v/>
      </c>
      <c r="E17" s="133" t="str">
        <f aca="false">IF(A17="","",SUMIFS($N$30:$N$229,$D$30:$D$229,A17))</f>
        <v/>
      </c>
      <c r="F17" s="155" t="str">
        <f aca="false">IF(A17="","",IFERROR(AVERAGEIFS($K$30:$K$229,$D$30:$D$229,A17),""))</f>
        <v/>
      </c>
      <c r="G17" s="133" t="str">
        <f aca="false">IF(A17="","",IFERROR(AVERAGEIFS($P$30:$P$229,$D$30:$D$229,A17),""))</f>
        <v/>
      </c>
      <c r="H17" s="131"/>
      <c r="I17" s="131" t="str">
        <f aca="false">IF(H17="","",COUNTIF($D$30:$D$229,H17))</f>
        <v/>
      </c>
      <c r="J17" s="131" t="str">
        <f aca="false">IF(H17="","",COUNTIFS($D$30:$D$229,H17,$S$30:$S$229,"Won"))</f>
        <v/>
      </c>
      <c r="K17" s="132" t="str">
        <f aca="false">IF(OR(H17="",I17=0),"",J17/I17)</f>
        <v/>
      </c>
      <c r="L17" s="133" t="str">
        <f aca="false">IF(H17="","",SUMIFS($N$30:$N$229,$D$30:$D$229,H17))</f>
        <v/>
      </c>
      <c r="M17" s="155" t="str">
        <f aca="false">IF(H17="","",IFERROR(AVERAGEIFS($K$30:$K$229,$D$30:$D$229,H17),""))</f>
        <v/>
      </c>
      <c r="N17" s="133" t="str">
        <f aca="false">IF(H17="","",IFERROR(AVERAGEIFS($P$30:$P$229,$D$30:$D$229,H17),""))</f>
        <v/>
      </c>
      <c r="O17" s="14" t="s">
        <v>31</v>
      </c>
      <c r="P17" s="14"/>
      <c r="Q17" s="14"/>
      <c r="R17" s="18" t="n">
        <f aca="false">IFERROR(AVERAGEIFS($N$30:$N$229,$S$30:$S$229,"Lost"),0)</f>
        <v>0</v>
      </c>
      <c r="S17" s="18"/>
      <c r="T17" s="18"/>
    </row>
    <row r="18" customFormat="false" ht="19.5" hidden="false" customHeight="true" outlineLevel="0" collapsed="false">
      <c r="A18" s="131"/>
      <c r="B18" s="131" t="str">
        <f aca="false">IF(A18="","",COUNTIF($D$30:$D$229,A18))</f>
        <v/>
      </c>
      <c r="C18" s="131" t="str">
        <f aca="false">IF(A18="","",COUNTIFS($D$30:$D$229,A18,$S$30:$S$229,"Won"))</f>
        <v/>
      </c>
      <c r="D18" s="132" t="str">
        <f aca="false">IF(OR(A18="",B18=0),"",C18/B18)</f>
        <v/>
      </c>
      <c r="E18" s="133" t="str">
        <f aca="false">IF(A18="","",SUMIFS($N$30:$N$229,$D$30:$D$229,A18))</f>
        <v/>
      </c>
      <c r="F18" s="155" t="str">
        <f aca="false">IF(A18="","",IFERROR(AVERAGEIFS($K$30:$K$229,$D$30:$D$229,A18),""))</f>
        <v/>
      </c>
      <c r="G18" s="133" t="str">
        <f aca="false">IF(A18="","",IFERROR(AVERAGEIFS($P$30:$P$229,$D$30:$D$229,A18),""))</f>
        <v/>
      </c>
      <c r="H18" s="131"/>
      <c r="I18" s="131" t="str">
        <f aca="false">IF(H18="","",COUNTIF($D$30:$D$229,H18))</f>
        <v/>
      </c>
      <c r="J18" s="131" t="str">
        <f aca="false">IF(H18="","",COUNTIFS($D$30:$D$229,H18,$S$30:$S$229,"Won"))</f>
        <v/>
      </c>
      <c r="K18" s="132" t="str">
        <f aca="false">IF(OR(H18="",I18=0),"",J18/I18)</f>
        <v/>
      </c>
      <c r="L18" s="133" t="str">
        <f aca="false">IF(H18="","",SUMIFS($N$30:$N$229,$D$30:$D$229,H18))</f>
        <v/>
      </c>
      <c r="M18" s="155" t="str">
        <f aca="false">IF(H18="","",IFERROR(AVERAGEIFS($K$30:$K$229,$D$30:$D$229,H18),""))</f>
        <v/>
      </c>
      <c r="N18" s="133" t="str">
        <f aca="false">IF(H18="","",IFERROR(AVERAGEIFS($P$30:$P$229,$D$30:$D$229,H18),""))</f>
        <v/>
      </c>
      <c r="O18" s="14" t="s">
        <v>101</v>
      </c>
      <c r="P18" s="14"/>
      <c r="Q18" s="14"/>
      <c r="R18" s="136" t="n">
        <f aca="false">IFERROR((SUMIFS($N$30:$N$229,$S$30:$S$229,"Won")+SUMIFS($N$30:$N$229,$S$30:$S$229,"Lost"))/(COUNTIF($S$30:$S$229,"Won")+COUNTIF($S$30:$S$229,"Lost")),0)</f>
        <v>0</v>
      </c>
      <c r="S18" s="136"/>
      <c r="T18" s="136"/>
    </row>
    <row r="19" customFormat="false" ht="19.5" hidden="false" customHeight="true" outlineLevel="0" collapsed="false">
      <c r="A19" s="131"/>
      <c r="B19" s="131" t="str">
        <f aca="false">IF(A19="","",COUNTIF($D$30:$D$229,A19))</f>
        <v/>
      </c>
      <c r="C19" s="131" t="str">
        <f aca="false">IF(A19="","",COUNTIFS($D$30:$D$229,A19,$S$30:$S$229,"Won"))</f>
        <v/>
      </c>
      <c r="D19" s="132" t="str">
        <f aca="false">IF(OR(A19="",B19=0),"",C19/B19)</f>
        <v/>
      </c>
      <c r="E19" s="133" t="str">
        <f aca="false">IF(A19="","",SUMIFS($N$30:$N$229,$D$30:$D$229,A19))</f>
        <v/>
      </c>
      <c r="F19" s="155" t="str">
        <f aca="false">IF(A19="","",IFERROR(AVERAGEIFS($K$30:$K$229,$D$30:$D$229,A19),""))</f>
        <v/>
      </c>
      <c r="G19" s="133" t="str">
        <f aca="false">IF(A19="","",IFERROR(AVERAGEIFS($P$30:$P$229,$D$30:$D$229,A19),""))</f>
        <v/>
      </c>
      <c r="H19" s="131"/>
      <c r="I19" s="131" t="str">
        <f aca="false">IF(H19="","",COUNTIF($D$30:$D$229,H19))</f>
        <v/>
      </c>
      <c r="J19" s="131" t="str">
        <f aca="false">IF(H19="","",COUNTIFS($D$30:$D$229,H19,$S$30:$S$229,"Won"))</f>
        <v/>
      </c>
      <c r="K19" s="132" t="str">
        <f aca="false">IF(OR(H19="",I19=0),"",J19/I19)</f>
        <v/>
      </c>
      <c r="L19" s="133" t="str">
        <f aca="false">IF(H19="","",SUMIFS($N$30:$N$229,$D$30:$D$229,H19))</f>
        <v/>
      </c>
      <c r="M19" s="155" t="str">
        <f aca="false">IF(H19="","",IFERROR(AVERAGEIFS($K$30:$K$229,$D$30:$D$229,H19),""))</f>
        <v/>
      </c>
      <c r="N19" s="133" t="str">
        <f aca="false">IF(H19="","",IFERROR(AVERAGEIFS($P$30:$P$229,$D$30:$D$229,H19),""))</f>
        <v/>
      </c>
      <c r="O19" s="14" t="s">
        <v>58</v>
      </c>
      <c r="P19" s="14"/>
      <c r="Q19" s="14"/>
      <c r="R19" s="137" t="n">
        <f aca="false">IFERROR(SUMIFS($N$30:$N$229,$S$30:$S$229,"Won")/ABS(SUMIFS($N$30:$N$229,$S$30:$S$229,"Lost")),0)</f>
        <v>0</v>
      </c>
      <c r="S19" s="137"/>
      <c r="T19" s="137"/>
    </row>
    <row r="20" customFormat="false" ht="19.5" hidden="false" customHeight="true" outlineLevel="0" collapsed="false">
      <c r="A20" s="131"/>
      <c r="B20" s="131" t="str">
        <f aca="false">IF(A20="","",COUNTIF($D$30:$D$229,A20))</f>
        <v/>
      </c>
      <c r="C20" s="131" t="str">
        <f aca="false">IF(A20="","",COUNTIFS($D$30:$D$229,A20,$S$30:$S$229,"Won"))</f>
        <v/>
      </c>
      <c r="D20" s="132" t="str">
        <f aca="false">IF(OR(A20="",B20=0),"",C20/B20)</f>
        <v/>
      </c>
      <c r="E20" s="133" t="str">
        <f aca="false">IF(A20="","",SUMIFS($N$30:$N$229,$D$30:$D$229,A20))</f>
        <v/>
      </c>
      <c r="F20" s="155" t="str">
        <f aca="false">IF(A20="","",IFERROR(AVERAGEIFS($K$30:$K$229,$D$30:$D$229,A20),""))</f>
        <v/>
      </c>
      <c r="G20" s="133" t="str">
        <f aca="false">IF(A20="","",IFERROR(AVERAGEIFS($P$30:$P$229,$D$30:$D$229,A20),""))</f>
        <v/>
      </c>
      <c r="H20" s="131"/>
      <c r="I20" s="131" t="str">
        <f aca="false">IF(H20="","",COUNTIF($D$30:$D$229,H20))</f>
        <v/>
      </c>
      <c r="J20" s="131" t="str">
        <f aca="false">IF(H20="","",COUNTIFS($D$30:$D$229,H20,$S$30:$S$229,"Won"))</f>
        <v/>
      </c>
      <c r="K20" s="132" t="str">
        <f aca="false">IF(OR(H20="",I20=0),"",J20/I20)</f>
        <v/>
      </c>
      <c r="L20" s="133" t="str">
        <f aca="false">IF(H20="","",SUMIFS($N$30:$N$229,$D$30:$D$229,H20))</f>
        <v/>
      </c>
      <c r="M20" s="155" t="str">
        <f aca="false">IF(H20="","",IFERROR(AVERAGEIFS($K$30:$K$229,$D$30:$D$229,H20),""))</f>
        <v/>
      </c>
      <c r="N20" s="133" t="str">
        <f aca="false">IF(H20="","",IFERROR(AVERAGEIFS($P$30:$P$229,$D$30:$D$229,H20),""))</f>
        <v/>
      </c>
      <c r="O20" s="14" t="s">
        <v>59</v>
      </c>
      <c r="P20" s="14"/>
      <c r="Q20" s="14"/>
      <c r="R20" s="15" t="n">
        <f aca="false">IFERROR(IF(COUNTIF($S$30:$S$229,"Won")=0,0,maxifs($N$30:$N$229,$S$30:$S$229,"Won")),0)</f>
        <v>0</v>
      </c>
      <c r="S20" s="15"/>
      <c r="T20" s="15"/>
    </row>
    <row r="21" customFormat="false" ht="19.5" hidden="false" customHeight="true" outlineLevel="0" collapsed="false">
      <c r="A21" s="131"/>
      <c r="B21" s="131" t="str">
        <f aca="false">IF(A21="","",COUNTIF($D$30:$D$229,A21))</f>
        <v/>
      </c>
      <c r="C21" s="131" t="str">
        <f aca="false">IF(A21="","",COUNTIFS($D$30:$D$229,A21,$S$30:$S$229,"Won"))</f>
        <v/>
      </c>
      <c r="D21" s="132" t="str">
        <f aca="false">IF(OR(A21="",B21=0),"",C21/B21)</f>
        <v/>
      </c>
      <c r="E21" s="133" t="str">
        <f aca="false">IF(A21="","",SUMIFS($N$30:$N$229,$D$30:$D$229,A21))</f>
        <v/>
      </c>
      <c r="F21" s="155" t="str">
        <f aca="false">IF(A21="","",IFERROR(AVERAGEIFS($K$30:$K$229,$D$30:$D$229,A21),""))</f>
        <v/>
      </c>
      <c r="G21" s="133" t="str">
        <f aca="false">IF(A21="","",IFERROR(AVERAGEIFS($P$30:$P$229,$D$30:$D$229,A21),""))</f>
        <v/>
      </c>
      <c r="H21" s="131"/>
      <c r="I21" s="131" t="str">
        <f aca="false">IF(H21="","",COUNTIF($D$30:$D$229,H21))</f>
        <v/>
      </c>
      <c r="J21" s="131" t="str">
        <f aca="false">IF(H21="","",COUNTIFS($D$30:$D$229,H21,$S$30:$S$229,"Won"))</f>
        <v/>
      </c>
      <c r="K21" s="132" t="str">
        <f aca="false">IF(OR(H21="",I21=0),"",J21/I21)</f>
        <v/>
      </c>
      <c r="L21" s="133" t="str">
        <f aca="false">IF(H21="","",SUMIFS($N$30:$N$229,$D$30:$D$229,H21))</f>
        <v/>
      </c>
      <c r="M21" s="155" t="str">
        <f aca="false">IF(H21="","",IFERROR(AVERAGEIFS($K$30:$K$229,$D$30:$D$229,H21),""))</f>
        <v/>
      </c>
      <c r="N21" s="133" t="str">
        <f aca="false">IF(H21="","",IFERROR(AVERAGEIFS($P$30:$P$229,$D$30:$D$229,H21),""))</f>
        <v/>
      </c>
      <c r="O21" s="14" t="s">
        <v>60</v>
      </c>
      <c r="P21" s="14"/>
      <c r="Q21" s="14"/>
      <c r="R21" s="18" t="n">
        <f aca="false">IFERROR(IF(COUNTIF($S$30:$S$229,"Lost")=0,0,minifs($N$30:$N$229,$S$30:$S$229,"Lost")),0)</f>
        <v>0</v>
      </c>
      <c r="S21" s="18"/>
      <c r="T21" s="18"/>
    </row>
    <row r="22" customFormat="false" ht="19.5" hidden="false" customHeight="true" outlineLevel="0" collapsed="false">
      <c r="A22" s="131"/>
      <c r="B22" s="131" t="str">
        <f aca="false">IF(A22="","",COUNTIF($D$30:$D$229,A22))</f>
        <v/>
      </c>
      <c r="C22" s="131" t="str">
        <f aca="false">IF(A22="","",COUNTIFS($D$30:$D$229,A22,$S$30:$S$229,"Won"))</f>
        <v/>
      </c>
      <c r="D22" s="132" t="str">
        <f aca="false">IF(OR(A22="",B22=0),"",C22/B22)</f>
        <v/>
      </c>
      <c r="E22" s="133" t="str">
        <f aca="false">IF(A22="","",SUMIFS($N$30:$N$229,$D$30:$D$229,A22))</f>
        <v/>
      </c>
      <c r="F22" s="155" t="str">
        <f aca="false">IF(A22="","",IFERROR(AVERAGEIFS($K$30:$K$229,$D$30:$D$229,A22),""))</f>
        <v/>
      </c>
      <c r="G22" s="133" t="str">
        <f aca="false">IF(A22="","",IFERROR(AVERAGEIFS($P$30:$P$229,$D$30:$D$229,A22),""))</f>
        <v/>
      </c>
      <c r="H22" s="131"/>
      <c r="I22" s="131" t="str">
        <f aca="false">IF(H22="","",COUNTIF($D$30:$D$229,H22))</f>
        <v/>
      </c>
      <c r="J22" s="131" t="str">
        <f aca="false">IF(H22="","",COUNTIFS($D$30:$D$229,H22,$S$30:$S$229,"Won"))</f>
        <v/>
      </c>
      <c r="K22" s="132" t="str">
        <f aca="false">IF(OR(H22="",I22=0),"",J22/I22)</f>
        <v/>
      </c>
      <c r="L22" s="133" t="str">
        <f aca="false">IF(H22="","",SUMIFS($N$30:$N$229,$D$30:$D$229,H22))</f>
        <v/>
      </c>
      <c r="M22" s="155" t="str">
        <f aca="false">IF(H22="","",IFERROR(AVERAGEIFS($K$30:$K$229,$D$30:$D$229,H22),""))</f>
        <v/>
      </c>
      <c r="N22" s="133" t="str">
        <f aca="false">IF(H22="","",IFERROR(AVERAGEIFS($P$30:$P$229,$D$30:$D$229,H22),""))</f>
        <v/>
      </c>
      <c r="O22" s="14" t="s">
        <v>165</v>
      </c>
      <c r="P22" s="14"/>
      <c r="Q22" s="14"/>
      <c r="R22" s="15" t="n">
        <f aca="false">IFERROR(SUM($N$30:$N$229),0)</f>
        <v>0</v>
      </c>
      <c r="S22" s="15"/>
      <c r="T22" s="15"/>
    </row>
    <row r="23" customFormat="false" ht="19.5" hidden="false" customHeight="true" outlineLevel="0" collapsed="false">
      <c r="A23" s="131"/>
      <c r="B23" s="131" t="str">
        <f aca="false">IF(A23="","",COUNTIF($D$30:$D$229,A23))</f>
        <v/>
      </c>
      <c r="C23" s="131" t="str">
        <f aca="false">IF(A23="","",COUNTIFS($D$30:$D$229,A23,$S$30:$S$229,"Won"))</f>
        <v/>
      </c>
      <c r="D23" s="132" t="str">
        <f aca="false">IF(OR(A23="",B23=0),"",C23/B23)</f>
        <v/>
      </c>
      <c r="E23" s="133" t="str">
        <f aca="false">IF(A23="","",SUMIFS($N$30:$N$229,$D$30:$D$229,A23))</f>
        <v/>
      </c>
      <c r="F23" s="155" t="str">
        <f aca="false">IF(A23="","",IFERROR(AVERAGEIFS($K$30:$K$229,$D$30:$D$229,A23),""))</f>
        <v/>
      </c>
      <c r="G23" s="133" t="str">
        <f aca="false">IF(A23="","",IFERROR(AVERAGEIFS($P$30:$P$229,$D$30:$D$229,A23),""))</f>
        <v/>
      </c>
      <c r="H23" s="131"/>
      <c r="I23" s="131" t="str">
        <f aca="false">IF(H23="","",COUNTIF($D$30:$D$229,H23))</f>
        <v/>
      </c>
      <c r="J23" s="131" t="str">
        <f aca="false">IF(H23="","",COUNTIFS($D$30:$D$229,H23,$S$30:$S$229,"Won"))</f>
        <v/>
      </c>
      <c r="K23" s="132" t="str">
        <f aca="false">IF(OR(H23="",I23=0),"",J23/I23)</f>
        <v/>
      </c>
      <c r="L23" s="133" t="str">
        <f aca="false">IF(H23="","",SUMIFS($N$30:$N$229,$D$30:$D$229,H23))</f>
        <v/>
      </c>
      <c r="M23" s="155" t="str">
        <f aca="false">IF(H23="","",IFERROR(AVERAGEIFS($K$30:$K$229,$D$30:$D$229,H23),""))</f>
        <v/>
      </c>
      <c r="N23" s="133" t="str">
        <f aca="false">IF(H23="","",IFERROR(AVERAGEIFS($P$30:$P$229,$D$30:$D$229,H23),""))</f>
        <v/>
      </c>
      <c r="O23" s="14" t="s">
        <v>103</v>
      </c>
      <c r="P23" s="14"/>
      <c r="Q23" s="14"/>
      <c r="R23" s="17" t="n">
        <f aca="false">IFERROR((SUMIFS($O$30:$O$229,$S$30:$S$229,"Won")+SUMIFS($O$30:$O$229,$S$30:$S$229,"Lost")-SUMIFS($B$30:$B$229,$S$30:$S$229,"Won")-SUMIFS($B$30:$B$229,$S$30:$S$229,"Lost"))/(COUNTIF($S$30:$S$229,"Won")+COUNTIF($S$30:$S$229,"Lost")),0)</f>
        <v>0</v>
      </c>
      <c r="S23" s="17"/>
      <c r="T23" s="17"/>
    </row>
    <row r="24" customFormat="false" ht="19.5" hidden="false" customHeight="true" outlineLevel="0" collapsed="false">
      <c r="A24" s="131"/>
      <c r="B24" s="131" t="str">
        <f aca="false">IF(A24="","",COUNTIF($D$30:$D$229,A24))</f>
        <v/>
      </c>
      <c r="C24" s="131" t="str">
        <f aca="false">IF(A24="","",COUNTIFS($D$30:$D$229,A24,$S$30:$S$229,"Won"))</f>
        <v/>
      </c>
      <c r="D24" s="132" t="str">
        <f aca="false">IF(OR(A24="",B24=0),"",C24/B24)</f>
        <v/>
      </c>
      <c r="E24" s="133" t="str">
        <f aca="false">IF(A24="","",SUMIFS($N$30:$N$229,$D$30:$D$229,A24))</f>
        <v/>
      </c>
      <c r="F24" s="155" t="str">
        <f aca="false">IF(A24="","",IFERROR(AVERAGEIFS($K$30:$K$229,$D$30:$D$229,A24),""))</f>
        <v/>
      </c>
      <c r="G24" s="133" t="str">
        <f aca="false">IF(A24="","",IFERROR(AVERAGEIFS($P$30:$P$229,$D$30:$D$229,A24),""))</f>
        <v/>
      </c>
      <c r="H24" s="131"/>
      <c r="I24" s="131" t="str">
        <f aca="false">IF(H24="","",COUNTIF($D$30:$D$229,H24))</f>
        <v/>
      </c>
      <c r="J24" s="131" t="str">
        <f aca="false">IF(H24="","",COUNTIFS($D$30:$D$229,H24,$S$30:$S$229,"Won"))</f>
        <v/>
      </c>
      <c r="K24" s="132" t="str">
        <f aca="false">IF(OR(H24="",I24=0),"",J24/I24)</f>
        <v/>
      </c>
      <c r="L24" s="133" t="str">
        <f aca="false">IF(H24="","",SUMIFS($N$30:$N$229,$D$30:$D$229,H24))</f>
        <v/>
      </c>
      <c r="M24" s="155" t="str">
        <f aca="false">IF(H24="","",IFERROR(AVERAGEIFS($K$30:$K$229,$D$30:$D$229,H24),""))</f>
        <v/>
      </c>
      <c r="N24" s="133" t="str">
        <f aca="false">IF(H24="","",IFERROR(AVERAGEIFS($P$30:$P$229,$D$30:$D$229,H24),""))</f>
        <v/>
      </c>
      <c r="O24" s="14" t="s">
        <v>166</v>
      </c>
      <c r="P24" s="14"/>
      <c r="Q24" s="14"/>
      <c r="R24" s="156" t="n">
        <f aca="false">IFERROR(AVERAGEIFS($R$30:$R$229,$C$30:$C$229,"&lt;&gt;",$R$30:$R$229,"&lt;&gt;0"),0)</f>
        <v>0</v>
      </c>
      <c r="S24" s="156"/>
      <c r="T24" s="156"/>
    </row>
    <row r="25" customFormat="false" ht="19.5" hidden="false" customHeight="true" outlineLevel="0" collapsed="false">
      <c r="A25" s="131"/>
      <c r="B25" s="131" t="str">
        <f aca="false">IF(A25="","",COUNTIF($D$30:$D$229,A25))</f>
        <v/>
      </c>
      <c r="C25" s="131" t="str">
        <f aca="false">IF(A25="","",COUNTIFS($D$30:$D$229,A25,$S$30:$S$229,"Won"))</f>
        <v/>
      </c>
      <c r="D25" s="132" t="str">
        <f aca="false">IF(OR(A25="",B25=0),"",C25/B25)</f>
        <v/>
      </c>
      <c r="E25" s="133" t="str">
        <f aca="false">IF(A25="","",SUMIFS($N$30:$N$229,$D$30:$D$229,A25))</f>
        <v/>
      </c>
      <c r="F25" s="155" t="str">
        <f aca="false">IF(A25="","",IFERROR(AVERAGEIFS($K$30:$K$229,$D$30:$D$229,A25),""))</f>
        <v/>
      </c>
      <c r="G25" s="133" t="str">
        <f aca="false">IF(A25="","",IFERROR(AVERAGEIFS($P$30:$P$229,$D$30:$D$229,A25),""))</f>
        <v/>
      </c>
      <c r="H25" s="131"/>
      <c r="I25" s="131" t="str">
        <f aca="false">IF(H25="","",COUNTIF($D$30:$D$229,H25))</f>
        <v/>
      </c>
      <c r="J25" s="131" t="str">
        <f aca="false">IF(H25="","",COUNTIFS($D$30:$D$229,H25,$S$30:$S$229,"Won"))</f>
        <v/>
      </c>
      <c r="K25" s="132" t="str">
        <f aca="false">IF(OR(H25="",I25=0),"",J25/I25)</f>
        <v/>
      </c>
      <c r="L25" s="133" t="str">
        <f aca="false">IF(H25="","",SUMIFS($N$30:$N$229,$D$30:$D$229,H25))</f>
        <v/>
      </c>
      <c r="M25" s="155" t="str">
        <f aca="false">IF(H25="","",IFERROR(AVERAGEIFS($K$30:$K$229,$D$30:$D$229,H25),""))</f>
        <v/>
      </c>
      <c r="N25" s="133" t="str">
        <f aca="false">IF(H25="","",IFERROR(AVERAGEIFS($P$30:$P$229,$D$30:$D$229,H25),""))</f>
        <v/>
      </c>
      <c r="O25" s="14" t="s">
        <v>167</v>
      </c>
      <c r="P25" s="14"/>
      <c r="Q25" s="14"/>
      <c r="R25" s="157" t="n">
        <f aca="false">IFERROR(AVERAGEIFS($F$30:$F$229,$C$30:$C$229,"&lt;&gt;",$F$30:$F$229,"&lt;&gt;0"),0)</f>
        <v>0</v>
      </c>
      <c r="S25" s="157"/>
      <c r="T25" s="157"/>
    </row>
    <row r="26" customFormat="false" ht="9.75" hidden="false" customHeight="true" outlineLevel="0" collapsed="false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</row>
    <row r="27" customFormat="false" ht="21.75" hidden="false" customHeight="true" outlineLevel="0" collapsed="false">
      <c r="A27" s="140" t="s">
        <v>168</v>
      </c>
      <c r="B27" s="140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customFormat="false" ht="25.5" hidden="false" customHeight="true" outlineLevel="0" collapsed="false">
      <c r="A28" s="141" t="s">
        <v>66</v>
      </c>
      <c r="B28" s="141" t="s">
        <v>107</v>
      </c>
      <c r="C28" s="141" t="s">
        <v>169</v>
      </c>
      <c r="D28" s="141" t="s">
        <v>170</v>
      </c>
      <c r="E28" s="13" t="s">
        <v>171</v>
      </c>
      <c r="F28" s="13"/>
      <c r="G28" s="13"/>
      <c r="H28" s="13" t="s">
        <v>172</v>
      </c>
      <c r="I28" s="13"/>
      <c r="J28" s="13"/>
      <c r="K28" s="141" t="s">
        <v>173</v>
      </c>
      <c r="L28" s="141" t="s">
        <v>174</v>
      </c>
      <c r="M28" s="141" t="s">
        <v>175</v>
      </c>
      <c r="N28" s="141" t="s">
        <v>176</v>
      </c>
      <c r="O28" s="141" t="s">
        <v>115</v>
      </c>
      <c r="P28" s="141" t="s">
        <v>177</v>
      </c>
      <c r="Q28" s="141" t="s">
        <v>178</v>
      </c>
      <c r="R28" s="141" t="s">
        <v>179</v>
      </c>
      <c r="S28" s="141" t="s">
        <v>69</v>
      </c>
      <c r="T28" s="141" t="s">
        <v>72</v>
      </c>
    </row>
    <row r="29" customFormat="false" ht="21.75" hidden="false" customHeight="true" outlineLevel="0" collapsed="false">
      <c r="A29" s="141"/>
      <c r="B29" s="141"/>
      <c r="C29" s="141"/>
      <c r="D29" s="141"/>
      <c r="E29" s="142" t="s">
        <v>136</v>
      </c>
      <c r="F29" s="142" t="s">
        <v>110</v>
      </c>
      <c r="G29" s="142" t="s">
        <v>180</v>
      </c>
      <c r="H29" s="142" t="s">
        <v>131</v>
      </c>
      <c r="I29" s="142" t="s">
        <v>181</v>
      </c>
      <c r="J29" s="142" t="s">
        <v>182</v>
      </c>
      <c r="K29" s="141"/>
      <c r="L29" s="141"/>
      <c r="M29" s="141"/>
      <c r="N29" s="141"/>
      <c r="O29" s="141"/>
      <c r="P29" s="141"/>
      <c r="Q29" s="141"/>
      <c r="R29" s="141"/>
      <c r="S29" s="141"/>
      <c r="T29" s="141"/>
    </row>
    <row r="30" customFormat="false" ht="15" hidden="false" customHeight="true" outlineLevel="0" collapsed="false">
      <c r="A30" s="143" t="str">
        <f aca="false">IF(C30="","",ROW()-29)</f>
        <v/>
      </c>
      <c r="B30" s="144"/>
      <c r="C30" s="145"/>
      <c r="D30" s="145"/>
      <c r="E30" s="145"/>
      <c r="F30" s="143"/>
      <c r="G30" s="143"/>
      <c r="H30" s="146"/>
      <c r="I30" s="146"/>
      <c r="J30" s="146"/>
      <c r="K30" s="146" t="str">
        <f aca="false">IF(OR(H30="",J30="",E30=""),"",IF(E30="Long",J30-H30,H30-J30))</f>
        <v/>
      </c>
      <c r="L30" s="148" t="str">
        <f aca="false">IF(OR(K30="",F30="",G30=""),"",K30*F30*G30)</f>
        <v/>
      </c>
      <c r="M30" s="158"/>
      <c r="N30" s="148" t="str">
        <f aca="false">IF(L30="","",L30-IF(M30="",0,M30))</f>
        <v/>
      </c>
      <c r="O30" s="144"/>
      <c r="P30" s="148" t="str">
        <f aca="false">IF(OR(N30="",F30="",F30=0),"",N30/F30)</f>
        <v/>
      </c>
      <c r="Q30" s="158" t="str">
        <f aca="false">IF(OR(H30="",I30="",F30="",G30=""),"",ABS(H30-I30)*F30*G30)</f>
        <v/>
      </c>
      <c r="R30" s="159" t="str">
        <f aca="false">IF(OR(N30="",Q30="",Q30=0),"",N30/Q30)</f>
        <v/>
      </c>
      <c r="S30" s="145" t="str">
        <f aca="false">IF(C30="","",IF(O30="","Open",IF(N30&gt;=0,"Won","Lost")))</f>
        <v/>
      </c>
      <c r="T30" s="150"/>
    </row>
    <row r="31" customFormat="false" ht="15" hidden="false" customHeight="true" outlineLevel="0" collapsed="false">
      <c r="A31" s="143" t="str">
        <f aca="false">IF(C31="","",ROW()-29)</f>
        <v/>
      </c>
      <c r="B31" s="144"/>
      <c r="C31" s="145"/>
      <c r="D31" s="145"/>
      <c r="E31" s="145"/>
      <c r="F31" s="143"/>
      <c r="G31" s="143"/>
      <c r="H31" s="146"/>
      <c r="I31" s="146"/>
      <c r="J31" s="146"/>
      <c r="K31" s="146" t="str">
        <f aca="false">IF(OR(H31="",J31="",E31=""),"",IF(E31="Long",J31-H31,H31-J31))</f>
        <v/>
      </c>
      <c r="L31" s="148" t="str">
        <f aca="false">IF(OR(K31="",F31="",G31=""),"",K31*F31*G31)</f>
        <v/>
      </c>
      <c r="M31" s="158"/>
      <c r="N31" s="148" t="str">
        <f aca="false">IF(L31="","",L31-IF(M31="",0,M31))</f>
        <v/>
      </c>
      <c r="O31" s="144"/>
      <c r="P31" s="148" t="str">
        <f aca="false">IF(OR(N31="",F31="",F31=0),"",N31/F31)</f>
        <v/>
      </c>
      <c r="Q31" s="158" t="str">
        <f aca="false">IF(OR(H31="",I31="",F31="",G31=""),"",ABS(H31-I31)*F31*G31)</f>
        <v/>
      </c>
      <c r="R31" s="159" t="str">
        <f aca="false">IF(OR(N31="",Q31="",Q31=0),"",N31/Q31)</f>
        <v/>
      </c>
      <c r="S31" s="145" t="str">
        <f aca="false">IF(C31="","",IF(O31="","Open",IF(N31&gt;=0,"Won","Lost")))</f>
        <v/>
      </c>
      <c r="T31" s="150"/>
    </row>
    <row r="32" customFormat="false" ht="15" hidden="false" customHeight="true" outlineLevel="0" collapsed="false">
      <c r="A32" s="143" t="str">
        <f aca="false">IF(C32="","",ROW()-29)</f>
        <v/>
      </c>
      <c r="B32" s="144"/>
      <c r="C32" s="145"/>
      <c r="D32" s="145"/>
      <c r="E32" s="145"/>
      <c r="F32" s="143"/>
      <c r="G32" s="143"/>
      <c r="H32" s="146"/>
      <c r="I32" s="146"/>
      <c r="J32" s="146"/>
      <c r="K32" s="146" t="str">
        <f aca="false">IF(OR(H32="",J32="",E32=""),"",IF(E32="Long",J32-H32,H32-J32))</f>
        <v/>
      </c>
      <c r="L32" s="148" t="str">
        <f aca="false">IF(OR(K32="",F32="",G32=""),"",K32*F32*G32)</f>
        <v/>
      </c>
      <c r="M32" s="158"/>
      <c r="N32" s="148" t="str">
        <f aca="false">IF(L32="","",L32-IF(M32="",0,M32))</f>
        <v/>
      </c>
      <c r="O32" s="144"/>
      <c r="P32" s="148" t="str">
        <f aca="false">IF(OR(N32="",F32="",F32=0),"",N32/F32)</f>
        <v/>
      </c>
      <c r="Q32" s="158" t="str">
        <f aca="false">IF(OR(H32="",I32="",F32="",G32=""),"",ABS(H32-I32)*F32*G32)</f>
        <v/>
      </c>
      <c r="R32" s="159" t="str">
        <f aca="false">IF(OR(N32="",Q32="",Q32=0),"",N32/Q32)</f>
        <v/>
      </c>
      <c r="S32" s="145" t="str">
        <f aca="false">IF(C32="","",IF(O32="","Open",IF(N32&gt;=0,"Won","Lost")))</f>
        <v/>
      </c>
      <c r="T32" s="150"/>
    </row>
    <row r="33" customFormat="false" ht="15" hidden="false" customHeight="true" outlineLevel="0" collapsed="false">
      <c r="A33" s="143" t="str">
        <f aca="false">IF(C33="","",ROW()-29)</f>
        <v/>
      </c>
      <c r="B33" s="144"/>
      <c r="C33" s="145"/>
      <c r="D33" s="145"/>
      <c r="E33" s="145"/>
      <c r="F33" s="143"/>
      <c r="G33" s="143"/>
      <c r="H33" s="146"/>
      <c r="I33" s="146"/>
      <c r="J33" s="146"/>
      <c r="K33" s="146" t="str">
        <f aca="false">IF(OR(H33="",J33="",E33=""),"",IF(E33="Long",J33-H33,H33-J33))</f>
        <v/>
      </c>
      <c r="L33" s="148" t="str">
        <f aca="false">IF(OR(K33="",F33="",G33=""),"",K33*F33*G33)</f>
        <v/>
      </c>
      <c r="M33" s="158"/>
      <c r="N33" s="148" t="str">
        <f aca="false">IF(L33="","",L33-IF(M33="",0,M33))</f>
        <v/>
      </c>
      <c r="O33" s="144"/>
      <c r="P33" s="148" t="str">
        <f aca="false">IF(OR(N33="",F33="",F33=0),"",N33/F33)</f>
        <v/>
      </c>
      <c r="Q33" s="158" t="str">
        <f aca="false">IF(OR(H33="",I33="",F33="",G33=""),"",ABS(H33-I33)*F33*G33)</f>
        <v/>
      </c>
      <c r="R33" s="159" t="str">
        <f aca="false">IF(OR(N33="",Q33="",Q33=0),"",N33/Q33)</f>
        <v/>
      </c>
      <c r="S33" s="145" t="str">
        <f aca="false">IF(C33="","",IF(O33="","Open",IF(N33&gt;=0,"Won","Lost")))</f>
        <v/>
      </c>
      <c r="T33" s="150"/>
    </row>
    <row r="34" customFormat="false" ht="15" hidden="false" customHeight="true" outlineLevel="0" collapsed="false">
      <c r="A34" s="143" t="str">
        <f aca="false">IF(C34="","",ROW()-29)</f>
        <v/>
      </c>
      <c r="B34" s="144"/>
      <c r="C34" s="145"/>
      <c r="D34" s="145"/>
      <c r="E34" s="145"/>
      <c r="F34" s="143"/>
      <c r="G34" s="143"/>
      <c r="H34" s="146"/>
      <c r="I34" s="146"/>
      <c r="J34" s="146"/>
      <c r="K34" s="146" t="str">
        <f aca="false">IF(OR(H34="",J34="",E34=""),"",IF(E34="Long",J34-H34,H34-J34))</f>
        <v/>
      </c>
      <c r="L34" s="148" t="str">
        <f aca="false">IF(OR(K34="",F34="",G34=""),"",K34*F34*G34)</f>
        <v/>
      </c>
      <c r="M34" s="158"/>
      <c r="N34" s="148" t="str">
        <f aca="false">IF(L34="","",L34-IF(M34="",0,M34))</f>
        <v/>
      </c>
      <c r="O34" s="144"/>
      <c r="P34" s="148" t="str">
        <f aca="false">IF(OR(N34="",F34="",F34=0),"",N34/F34)</f>
        <v/>
      </c>
      <c r="Q34" s="158" t="str">
        <f aca="false">IF(OR(H34="",I34="",F34="",G34=""),"",ABS(H34-I34)*F34*G34)</f>
        <v/>
      </c>
      <c r="R34" s="159" t="str">
        <f aca="false">IF(OR(N34="",Q34="",Q34=0),"",N34/Q34)</f>
        <v/>
      </c>
      <c r="S34" s="145" t="str">
        <f aca="false">IF(C34="","",IF(O34="","Open",IF(N34&gt;=0,"Won","Lost")))</f>
        <v/>
      </c>
      <c r="T34" s="150"/>
    </row>
    <row r="35" customFormat="false" ht="15" hidden="false" customHeight="true" outlineLevel="0" collapsed="false">
      <c r="A35" s="143" t="str">
        <f aca="false">IF(C35="","",ROW()-29)</f>
        <v/>
      </c>
      <c r="B35" s="144"/>
      <c r="C35" s="145"/>
      <c r="D35" s="145"/>
      <c r="E35" s="145"/>
      <c r="F35" s="143"/>
      <c r="G35" s="143"/>
      <c r="H35" s="146"/>
      <c r="I35" s="146"/>
      <c r="J35" s="146"/>
      <c r="K35" s="146" t="str">
        <f aca="false">IF(OR(H35="",J35="",E35=""),"",IF(E35="Long",J35-H35,H35-J35))</f>
        <v/>
      </c>
      <c r="L35" s="148" t="str">
        <f aca="false">IF(OR(K35="",F35="",G35=""),"",K35*F35*G35)</f>
        <v/>
      </c>
      <c r="M35" s="158"/>
      <c r="N35" s="148" t="str">
        <f aca="false">IF(L35="","",L35-IF(M35="",0,M35))</f>
        <v/>
      </c>
      <c r="O35" s="144"/>
      <c r="P35" s="148" t="str">
        <f aca="false">IF(OR(N35="",F35="",F35=0),"",N35/F35)</f>
        <v/>
      </c>
      <c r="Q35" s="158" t="str">
        <f aca="false">IF(OR(H35="",I35="",F35="",G35=""),"",ABS(H35-I35)*F35*G35)</f>
        <v/>
      </c>
      <c r="R35" s="159" t="str">
        <f aca="false">IF(OR(N35="",Q35="",Q35=0),"",N35/Q35)</f>
        <v/>
      </c>
      <c r="S35" s="145" t="str">
        <f aca="false">IF(C35="","",IF(O35="","Open",IF(N35&gt;=0,"Won","Lost")))</f>
        <v/>
      </c>
      <c r="T35" s="150"/>
    </row>
    <row r="36" customFormat="false" ht="15" hidden="false" customHeight="true" outlineLevel="0" collapsed="false">
      <c r="A36" s="143" t="str">
        <f aca="false">IF(C36="","",ROW()-29)</f>
        <v/>
      </c>
      <c r="B36" s="144"/>
      <c r="C36" s="145"/>
      <c r="D36" s="145"/>
      <c r="E36" s="145"/>
      <c r="F36" s="143"/>
      <c r="G36" s="143"/>
      <c r="H36" s="146"/>
      <c r="I36" s="146"/>
      <c r="J36" s="146"/>
      <c r="K36" s="146" t="str">
        <f aca="false">IF(OR(H36="",J36="",E36=""),"",IF(E36="Long",J36-H36,H36-J36))</f>
        <v/>
      </c>
      <c r="L36" s="148" t="str">
        <f aca="false">IF(OR(K36="",F36="",G36=""),"",K36*F36*G36)</f>
        <v/>
      </c>
      <c r="M36" s="158"/>
      <c r="N36" s="148" t="str">
        <f aca="false">IF(L36="","",L36-IF(M36="",0,M36))</f>
        <v/>
      </c>
      <c r="O36" s="144"/>
      <c r="P36" s="148" t="str">
        <f aca="false">IF(OR(N36="",F36="",F36=0),"",N36/F36)</f>
        <v/>
      </c>
      <c r="Q36" s="158" t="str">
        <f aca="false">IF(OR(H36="",I36="",F36="",G36=""),"",ABS(H36-I36)*F36*G36)</f>
        <v/>
      </c>
      <c r="R36" s="159" t="str">
        <f aca="false">IF(OR(N36="",Q36="",Q36=0),"",N36/Q36)</f>
        <v/>
      </c>
      <c r="S36" s="145" t="str">
        <f aca="false">IF(C36="","",IF(O36="","Open",IF(N36&gt;=0,"Won","Lost")))</f>
        <v/>
      </c>
      <c r="T36" s="150"/>
    </row>
    <row r="37" customFormat="false" ht="15" hidden="false" customHeight="true" outlineLevel="0" collapsed="false">
      <c r="A37" s="143" t="str">
        <f aca="false">IF(C37="","",ROW()-29)</f>
        <v/>
      </c>
      <c r="B37" s="144"/>
      <c r="C37" s="145"/>
      <c r="D37" s="145"/>
      <c r="E37" s="145"/>
      <c r="F37" s="143"/>
      <c r="G37" s="143"/>
      <c r="H37" s="146"/>
      <c r="I37" s="146"/>
      <c r="J37" s="146"/>
      <c r="K37" s="146" t="str">
        <f aca="false">IF(OR(H37="",J37="",E37=""),"",IF(E37="Long",J37-H37,H37-J37))</f>
        <v/>
      </c>
      <c r="L37" s="148" t="str">
        <f aca="false">IF(OR(K37="",F37="",G37=""),"",K37*F37*G37)</f>
        <v/>
      </c>
      <c r="M37" s="158"/>
      <c r="N37" s="148" t="str">
        <f aca="false">IF(L37="","",L37-IF(M37="",0,M37))</f>
        <v/>
      </c>
      <c r="O37" s="144"/>
      <c r="P37" s="148" t="str">
        <f aca="false">IF(OR(N37="",F37="",F37=0),"",N37/F37)</f>
        <v/>
      </c>
      <c r="Q37" s="158" t="str">
        <f aca="false">IF(OR(H37="",I37="",F37="",G37=""),"",ABS(H37-I37)*F37*G37)</f>
        <v/>
      </c>
      <c r="R37" s="159" t="str">
        <f aca="false">IF(OR(N37="",Q37="",Q37=0),"",N37/Q37)</f>
        <v/>
      </c>
      <c r="S37" s="145" t="str">
        <f aca="false">IF(C37="","",IF(O37="","Open",IF(N37&gt;=0,"Won","Lost")))</f>
        <v/>
      </c>
      <c r="T37" s="150"/>
    </row>
    <row r="38" customFormat="false" ht="15" hidden="false" customHeight="true" outlineLevel="0" collapsed="false">
      <c r="A38" s="143" t="str">
        <f aca="false">IF(C38="","",ROW()-29)</f>
        <v/>
      </c>
      <c r="B38" s="144"/>
      <c r="C38" s="145"/>
      <c r="D38" s="145"/>
      <c r="E38" s="145"/>
      <c r="F38" s="143"/>
      <c r="G38" s="143"/>
      <c r="H38" s="146"/>
      <c r="I38" s="146"/>
      <c r="J38" s="146"/>
      <c r="K38" s="146" t="str">
        <f aca="false">IF(OR(H38="",J38="",E38=""),"",IF(E38="Long",J38-H38,H38-J38))</f>
        <v/>
      </c>
      <c r="L38" s="148" t="str">
        <f aca="false">IF(OR(K38="",F38="",G38=""),"",K38*F38*G38)</f>
        <v/>
      </c>
      <c r="M38" s="158"/>
      <c r="N38" s="148" t="str">
        <f aca="false">IF(L38="","",L38-IF(M38="",0,M38))</f>
        <v/>
      </c>
      <c r="O38" s="144"/>
      <c r="P38" s="148" t="str">
        <f aca="false">IF(OR(N38="",F38="",F38=0),"",N38/F38)</f>
        <v/>
      </c>
      <c r="Q38" s="158" t="str">
        <f aca="false">IF(OR(H38="",I38="",F38="",G38=""),"",ABS(H38-I38)*F38*G38)</f>
        <v/>
      </c>
      <c r="R38" s="159" t="str">
        <f aca="false">IF(OR(N38="",Q38="",Q38=0),"",N38/Q38)</f>
        <v/>
      </c>
      <c r="S38" s="145" t="str">
        <f aca="false">IF(C38="","",IF(O38="","Open",IF(N38&gt;=0,"Won","Lost")))</f>
        <v/>
      </c>
      <c r="T38" s="150"/>
    </row>
    <row r="39" customFormat="false" ht="15" hidden="false" customHeight="true" outlineLevel="0" collapsed="false">
      <c r="A39" s="143" t="str">
        <f aca="false">IF(C39="","",ROW()-29)</f>
        <v/>
      </c>
      <c r="B39" s="144"/>
      <c r="C39" s="145"/>
      <c r="D39" s="145"/>
      <c r="E39" s="145"/>
      <c r="F39" s="143"/>
      <c r="G39" s="143"/>
      <c r="H39" s="146"/>
      <c r="I39" s="146"/>
      <c r="J39" s="146"/>
      <c r="K39" s="146" t="str">
        <f aca="false">IF(OR(H39="",J39="",E39=""),"",IF(E39="Long",J39-H39,H39-J39))</f>
        <v/>
      </c>
      <c r="L39" s="148" t="str">
        <f aca="false">IF(OR(K39="",F39="",G39=""),"",K39*F39*G39)</f>
        <v/>
      </c>
      <c r="M39" s="158"/>
      <c r="N39" s="148" t="str">
        <f aca="false">IF(L39="","",L39-IF(M39="",0,M39))</f>
        <v/>
      </c>
      <c r="O39" s="144"/>
      <c r="P39" s="148" t="str">
        <f aca="false">IF(OR(N39="",F39="",F39=0),"",N39/F39)</f>
        <v/>
      </c>
      <c r="Q39" s="158" t="str">
        <f aca="false">IF(OR(H39="",I39="",F39="",G39=""),"",ABS(H39-I39)*F39*G39)</f>
        <v/>
      </c>
      <c r="R39" s="159" t="str">
        <f aca="false">IF(OR(N39="",Q39="",Q39=0),"",N39/Q39)</f>
        <v/>
      </c>
      <c r="S39" s="145" t="str">
        <f aca="false">IF(C39="","",IF(O39="","Open",IF(N39&gt;=0,"Won","Lost")))</f>
        <v/>
      </c>
      <c r="T39" s="150"/>
    </row>
    <row r="40" customFormat="false" ht="15" hidden="false" customHeight="true" outlineLevel="0" collapsed="false">
      <c r="A40" s="143" t="str">
        <f aca="false">IF(C40="","",ROW()-29)</f>
        <v/>
      </c>
      <c r="B40" s="144"/>
      <c r="C40" s="145"/>
      <c r="D40" s="145"/>
      <c r="E40" s="145"/>
      <c r="F40" s="143"/>
      <c r="G40" s="143"/>
      <c r="H40" s="146"/>
      <c r="I40" s="146"/>
      <c r="J40" s="146"/>
      <c r="K40" s="146" t="str">
        <f aca="false">IF(OR(H40="",J40="",E40=""),"",IF(E40="Long",J40-H40,H40-J40))</f>
        <v/>
      </c>
      <c r="L40" s="148" t="str">
        <f aca="false">IF(OR(K40="",F40="",G40=""),"",K40*F40*G40)</f>
        <v/>
      </c>
      <c r="M40" s="158"/>
      <c r="N40" s="148" t="str">
        <f aca="false">IF(L40="","",L40-IF(M40="",0,M40))</f>
        <v/>
      </c>
      <c r="O40" s="144"/>
      <c r="P40" s="148" t="str">
        <f aca="false">IF(OR(N40="",F40="",F40=0),"",N40/F40)</f>
        <v/>
      </c>
      <c r="Q40" s="158" t="str">
        <f aca="false">IF(OR(H40="",I40="",F40="",G40=""),"",ABS(H40-I40)*F40*G40)</f>
        <v/>
      </c>
      <c r="R40" s="159" t="str">
        <f aca="false">IF(OR(N40="",Q40="",Q40=0),"",N40/Q40)</f>
        <v/>
      </c>
      <c r="S40" s="145" t="str">
        <f aca="false">IF(C40="","",IF(O40="","Open",IF(N40&gt;=0,"Won","Lost")))</f>
        <v/>
      </c>
      <c r="T40" s="150"/>
    </row>
    <row r="41" customFormat="false" ht="15" hidden="false" customHeight="true" outlineLevel="0" collapsed="false">
      <c r="A41" s="143" t="str">
        <f aca="false">IF(C41="","",ROW()-29)</f>
        <v/>
      </c>
      <c r="B41" s="144"/>
      <c r="C41" s="145"/>
      <c r="D41" s="145"/>
      <c r="E41" s="145"/>
      <c r="F41" s="143"/>
      <c r="G41" s="143"/>
      <c r="H41" s="146"/>
      <c r="I41" s="146"/>
      <c r="J41" s="146"/>
      <c r="K41" s="146" t="str">
        <f aca="false">IF(OR(H41="",J41="",E41=""),"",IF(E41="Long",J41-H41,H41-J41))</f>
        <v/>
      </c>
      <c r="L41" s="148" t="str">
        <f aca="false">IF(OR(K41="",F41="",G41=""),"",K41*F41*G41)</f>
        <v/>
      </c>
      <c r="M41" s="158"/>
      <c r="N41" s="148" t="str">
        <f aca="false">IF(L41="","",L41-IF(M41="",0,M41))</f>
        <v/>
      </c>
      <c r="O41" s="144"/>
      <c r="P41" s="148" t="str">
        <f aca="false">IF(OR(N41="",F41="",F41=0),"",N41/F41)</f>
        <v/>
      </c>
      <c r="Q41" s="158" t="str">
        <f aca="false">IF(OR(H41="",I41="",F41="",G41=""),"",ABS(H41-I41)*F41*G41)</f>
        <v/>
      </c>
      <c r="R41" s="159" t="str">
        <f aca="false">IF(OR(N41="",Q41="",Q41=0),"",N41/Q41)</f>
        <v/>
      </c>
      <c r="S41" s="145" t="str">
        <f aca="false">IF(C41="","",IF(O41="","Open",IF(N41&gt;=0,"Won","Lost")))</f>
        <v/>
      </c>
      <c r="T41" s="150"/>
    </row>
    <row r="42" customFormat="false" ht="15" hidden="false" customHeight="true" outlineLevel="0" collapsed="false">
      <c r="A42" s="143" t="str">
        <f aca="false">IF(C42="","",ROW()-29)</f>
        <v/>
      </c>
      <c r="B42" s="144"/>
      <c r="C42" s="145"/>
      <c r="D42" s="145"/>
      <c r="E42" s="145"/>
      <c r="F42" s="143"/>
      <c r="G42" s="143"/>
      <c r="H42" s="146"/>
      <c r="I42" s="146"/>
      <c r="J42" s="146"/>
      <c r="K42" s="146" t="str">
        <f aca="false">IF(OR(H42="",J42="",E42=""),"",IF(E42="Long",J42-H42,H42-J42))</f>
        <v/>
      </c>
      <c r="L42" s="148" t="str">
        <f aca="false">IF(OR(K42="",F42="",G42=""),"",K42*F42*G42)</f>
        <v/>
      </c>
      <c r="M42" s="158"/>
      <c r="N42" s="148" t="str">
        <f aca="false">IF(L42="","",L42-IF(M42="",0,M42))</f>
        <v/>
      </c>
      <c r="O42" s="144"/>
      <c r="P42" s="148" t="str">
        <f aca="false">IF(OR(N42="",F42="",F42=0),"",N42/F42)</f>
        <v/>
      </c>
      <c r="Q42" s="158" t="str">
        <f aca="false">IF(OR(H42="",I42="",F42="",G42=""),"",ABS(H42-I42)*F42*G42)</f>
        <v/>
      </c>
      <c r="R42" s="159" t="str">
        <f aca="false">IF(OR(N42="",Q42="",Q42=0),"",N42/Q42)</f>
        <v/>
      </c>
      <c r="S42" s="145" t="str">
        <f aca="false">IF(C42="","",IF(O42="","Open",IF(N42&gt;=0,"Won","Lost")))</f>
        <v/>
      </c>
      <c r="T42" s="150"/>
    </row>
    <row r="43" customFormat="false" ht="15" hidden="false" customHeight="true" outlineLevel="0" collapsed="false">
      <c r="A43" s="143" t="str">
        <f aca="false">IF(C43="","",ROW()-29)</f>
        <v/>
      </c>
      <c r="B43" s="144"/>
      <c r="C43" s="145"/>
      <c r="D43" s="145"/>
      <c r="E43" s="145"/>
      <c r="F43" s="143"/>
      <c r="G43" s="143"/>
      <c r="H43" s="146"/>
      <c r="I43" s="146"/>
      <c r="J43" s="146"/>
      <c r="K43" s="146" t="str">
        <f aca="false">IF(OR(H43="",J43="",E43=""),"",IF(E43="Long",J43-H43,H43-J43))</f>
        <v/>
      </c>
      <c r="L43" s="148" t="str">
        <f aca="false">IF(OR(K43="",F43="",G43=""),"",K43*F43*G43)</f>
        <v/>
      </c>
      <c r="M43" s="158"/>
      <c r="N43" s="148" t="str">
        <f aca="false">IF(L43="","",L43-IF(M43="",0,M43))</f>
        <v/>
      </c>
      <c r="O43" s="144"/>
      <c r="P43" s="148" t="str">
        <f aca="false">IF(OR(N43="",F43="",F43=0),"",N43/F43)</f>
        <v/>
      </c>
      <c r="Q43" s="158" t="str">
        <f aca="false">IF(OR(H43="",I43="",F43="",G43=""),"",ABS(H43-I43)*F43*G43)</f>
        <v/>
      </c>
      <c r="R43" s="159" t="str">
        <f aca="false">IF(OR(N43="",Q43="",Q43=0),"",N43/Q43)</f>
        <v/>
      </c>
      <c r="S43" s="145" t="str">
        <f aca="false">IF(C43="","",IF(O43="","Open",IF(N43&gt;=0,"Won","Lost")))</f>
        <v/>
      </c>
      <c r="T43" s="150"/>
    </row>
    <row r="44" customFormat="false" ht="15" hidden="false" customHeight="true" outlineLevel="0" collapsed="false">
      <c r="A44" s="143" t="str">
        <f aca="false">IF(C44="","",ROW()-29)</f>
        <v/>
      </c>
      <c r="B44" s="144"/>
      <c r="C44" s="145"/>
      <c r="D44" s="145"/>
      <c r="E44" s="145"/>
      <c r="F44" s="143"/>
      <c r="G44" s="143"/>
      <c r="H44" s="146"/>
      <c r="I44" s="146"/>
      <c r="J44" s="146"/>
      <c r="K44" s="146" t="str">
        <f aca="false">IF(OR(H44="",J44="",E44=""),"",IF(E44="Long",J44-H44,H44-J44))</f>
        <v/>
      </c>
      <c r="L44" s="148" t="str">
        <f aca="false">IF(OR(K44="",F44="",G44=""),"",K44*F44*G44)</f>
        <v/>
      </c>
      <c r="M44" s="158"/>
      <c r="N44" s="148" t="str">
        <f aca="false">IF(L44="","",L44-IF(M44="",0,M44))</f>
        <v/>
      </c>
      <c r="O44" s="144"/>
      <c r="P44" s="148" t="str">
        <f aca="false">IF(OR(N44="",F44="",F44=0),"",N44/F44)</f>
        <v/>
      </c>
      <c r="Q44" s="158" t="str">
        <f aca="false">IF(OR(H44="",I44="",F44="",G44=""),"",ABS(H44-I44)*F44*G44)</f>
        <v/>
      </c>
      <c r="R44" s="159" t="str">
        <f aca="false">IF(OR(N44="",Q44="",Q44=0),"",N44/Q44)</f>
        <v/>
      </c>
      <c r="S44" s="145" t="str">
        <f aca="false">IF(C44="","",IF(O44="","Open",IF(N44&gt;=0,"Won","Lost")))</f>
        <v/>
      </c>
      <c r="T44" s="150"/>
    </row>
    <row r="45" customFormat="false" ht="15" hidden="false" customHeight="true" outlineLevel="0" collapsed="false">
      <c r="A45" s="143" t="str">
        <f aca="false">IF(C45="","",ROW()-29)</f>
        <v/>
      </c>
      <c r="B45" s="144"/>
      <c r="C45" s="145"/>
      <c r="D45" s="145"/>
      <c r="E45" s="145"/>
      <c r="F45" s="143"/>
      <c r="G45" s="143"/>
      <c r="H45" s="146"/>
      <c r="I45" s="146"/>
      <c r="J45" s="146"/>
      <c r="K45" s="146" t="str">
        <f aca="false">IF(OR(H45="",J45="",E45=""),"",IF(E45="Long",J45-H45,H45-J45))</f>
        <v/>
      </c>
      <c r="L45" s="148" t="str">
        <f aca="false">IF(OR(K45="",F45="",G45=""),"",K45*F45*G45)</f>
        <v/>
      </c>
      <c r="M45" s="158"/>
      <c r="N45" s="148" t="str">
        <f aca="false">IF(L45="","",L45-IF(M45="",0,M45))</f>
        <v/>
      </c>
      <c r="O45" s="144"/>
      <c r="P45" s="148" t="str">
        <f aca="false">IF(OR(N45="",F45="",F45=0),"",N45/F45)</f>
        <v/>
      </c>
      <c r="Q45" s="158" t="str">
        <f aca="false">IF(OR(H45="",I45="",F45="",G45=""),"",ABS(H45-I45)*F45*G45)</f>
        <v/>
      </c>
      <c r="R45" s="159" t="str">
        <f aca="false">IF(OR(N45="",Q45="",Q45=0),"",N45/Q45)</f>
        <v/>
      </c>
      <c r="S45" s="145" t="str">
        <f aca="false">IF(C45="","",IF(O45="","Open",IF(N45&gt;=0,"Won","Lost")))</f>
        <v/>
      </c>
      <c r="T45" s="150"/>
    </row>
    <row r="46" customFormat="false" ht="15" hidden="false" customHeight="true" outlineLevel="0" collapsed="false">
      <c r="A46" s="143" t="str">
        <f aca="false">IF(C46="","",ROW()-29)</f>
        <v/>
      </c>
      <c r="B46" s="144"/>
      <c r="C46" s="145"/>
      <c r="D46" s="145"/>
      <c r="E46" s="145"/>
      <c r="F46" s="143"/>
      <c r="G46" s="143"/>
      <c r="H46" s="146"/>
      <c r="I46" s="146"/>
      <c r="J46" s="146"/>
      <c r="K46" s="146" t="str">
        <f aca="false">IF(OR(H46="",J46="",E46=""),"",IF(E46="Long",J46-H46,H46-J46))</f>
        <v/>
      </c>
      <c r="L46" s="148" t="str">
        <f aca="false">IF(OR(K46="",F46="",G46=""),"",K46*F46*G46)</f>
        <v/>
      </c>
      <c r="M46" s="158"/>
      <c r="N46" s="148" t="str">
        <f aca="false">IF(L46="","",L46-IF(M46="",0,M46))</f>
        <v/>
      </c>
      <c r="O46" s="144"/>
      <c r="P46" s="148" t="str">
        <f aca="false">IF(OR(N46="",F46="",F46=0),"",N46/F46)</f>
        <v/>
      </c>
      <c r="Q46" s="158" t="str">
        <f aca="false">IF(OR(H46="",I46="",F46="",G46=""),"",ABS(H46-I46)*F46*G46)</f>
        <v/>
      </c>
      <c r="R46" s="159" t="str">
        <f aca="false">IF(OR(N46="",Q46="",Q46=0),"",N46/Q46)</f>
        <v/>
      </c>
      <c r="S46" s="145" t="str">
        <f aca="false">IF(C46="","",IF(O46="","Open",IF(N46&gt;=0,"Won","Lost")))</f>
        <v/>
      </c>
      <c r="T46" s="150"/>
    </row>
    <row r="47" customFormat="false" ht="15" hidden="false" customHeight="true" outlineLevel="0" collapsed="false">
      <c r="A47" s="143" t="str">
        <f aca="false">IF(C47="","",ROW()-29)</f>
        <v/>
      </c>
      <c r="B47" s="144"/>
      <c r="C47" s="145"/>
      <c r="D47" s="145"/>
      <c r="E47" s="145"/>
      <c r="F47" s="143"/>
      <c r="G47" s="143"/>
      <c r="H47" s="146"/>
      <c r="I47" s="146"/>
      <c r="J47" s="146"/>
      <c r="K47" s="146" t="str">
        <f aca="false">IF(OR(H47="",J47="",E47=""),"",IF(E47="Long",J47-H47,H47-J47))</f>
        <v/>
      </c>
      <c r="L47" s="148" t="str">
        <f aca="false">IF(OR(K47="",F47="",G47=""),"",K47*F47*G47)</f>
        <v/>
      </c>
      <c r="M47" s="158"/>
      <c r="N47" s="148" t="str">
        <f aca="false">IF(L47="","",L47-IF(M47="",0,M47))</f>
        <v/>
      </c>
      <c r="O47" s="144"/>
      <c r="P47" s="148" t="str">
        <f aca="false">IF(OR(N47="",F47="",F47=0),"",N47/F47)</f>
        <v/>
      </c>
      <c r="Q47" s="158" t="str">
        <f aca="false">IF(OR(H47="",I47="",F47="",G47=""),"",ABS(H47-I47)*F47*G47)</f>
        <v/>
      </c>
      <c r="R47" s="159" t="str">
        <f aca="false">IF(OR(N47="",Q47="",Q47=0),"",N47/Q47)</f>
        <v/>
      </c>
      <c r="S47" s="145" t="str">
        <f aca="false">IF(C47="","",IF(O47="","Open",IF(N47&gt;=0,"Won","Lost")))</f>
        <v/>
      </c>
      <c r="T47" s="150"/>
    </row>
    <row r="48" customFormat="false" ht="15" hidden="false" customHeight="true" outlineLevel="0" collapsed="false">
      <c r="A48" s="143" t="str">
        <f aca="false">IF(C48="","",ROW()-29)</f>
        <v/>
      </c>
      <c r="B48" s="144"/>
      <c r="C48" s="145"/>
      <c r="D48" s="145"/>
      <c r="E48" s="145"/>
      <c r="F48" s="143"/>
      <c r="G48" s="143"/>
      <c r="H48" s="146"/>
      <c r="I48" s="146"/>
      <c r="J48" s="146"/>
      <c r="K48" s="146" t="str">
        <f aca="false">IF(OR(H48="",J48="",E48=""),"",IF(E48="Long",J48-H48,H48-J48))</f>
        <v/>
      </c>
      <c r="L48" s="148" t="str">
        <f aca="false">IF(OR(K48="",F48="",G48=""),"",K48*F48*G48)</f>
        <v/>
      </c>
      <c r="M48" s="158"/>
      <c r="N48" s="148" t="str">
        <f aca="false">IF(L48="","",L48-IF(M48="",0,M48))</f>
        <v/>
      </c>
      <c r="O48" s="144"/>
      <c r="P48" s="148" t="str">
        <f aca="false">IF(OR(N48="",F48="",F48=0),"",N48/F48)</f>
        <v/>
      </c>
      <c r="Q48" s="158" t="str">
        <f aca="false">IF(OR(H48="",I48="",F48="",G48=""),"",ABS(H48-I48)*F48*G48)</f>
        <v/>
      </c>
      <c r="R48" s="159" t="str">
        <f aca="false">IF(OR(N48="",Q48="",Q48=0),"",N48/Q48)</f>
        <v/>
      </c>
      <c r="S48" s="145" t="str">
        <f aca="false">IF(C48="","",IF(O48="","Open",IF(N48&gt;=0,"Won","Lost")))</f>
        <v/>
      </c>
      <c r="T48" s="150"/>
    </row>
    <row r="49" customFormat="false" ht="15" hidden="false" customHeight="true" outlineLevel="0" collapsed="false">
      <c r="A49" s="143" t="str">
        <f aca="false">IF(C49="","",ROW()-29)</f>
        <v/>
      </c>
      <c r="B49" s="144"/>
      <c r="C49" s="145"/>
      <c r="D49" s="145"/>
      <c r="E49" s="145"/>
      <c r="F49" s="143"/>
      <c r="G49" s="143"/>
      <c r="H49" s="146"/>
      <c r="I49" s="146"/>
      <c r="J49" s="146"/>
      <c r="K49" s="146" t="str">
        <f aca="false">IF(OR(H49="",J49="",E49=""),"",IF(E49="Long",J49-H49,H49-J49))</f>
        <v/>
      </c>
      <c r="L49" s="148" t="str">
        <f aca="false">IF(OR(K49="",F49="",G49=""),"",K49*F49*G49)</f>
        <v/>
      </c>
      <c r="M49" s="158"/>
      <c r="N49" s="148" t="str">
        <f aca="false">IF(L49="","",L49-IF(M49="",0,M49))</f>
        <v/>
      </c>
      <c r="O49" s="144"/>
      <c r="P49" s="148" t="str">
        <f aca="false">IF(OR(N49="",F49="",F49=0),"",N49/F49)</f>
        <v/>
      </c>
      <c r="Q49" s="158" t="str">
        <f aca="false">IF(OR(H49="",I49="",F49="",G49=""),"",ABS(H49-I49)*F49*G49)</f>
        <v/>
      </c>
      <c r="R49" s="159" t="str">
        <f aca="false">IF(OR(N49="",Q49="",Q49=0),"",N49/Q49)</f>
        <v/>
      </c>
      <c r="S49" s="145" t="str">
        <f aca="false">IF(C49="","",IF(O49="","Open",IF(N49&gt;=0,"Won","Lost")))</f>
        <v/>
      </c>
      <c r="T49" s="150"/>
    </row>
    <row r="50" customFormat="false" ht="15" hidden="false" customHeight="true" outlineLevel="0" collapsed="false">
      <c r="A50" s="143" t="str">
        <f aca="false">IF(C50="","",ROW()-29)</f>
        <v/>
      </c>
      <c r="B50" s="144"/>
      <c r="C50" s="145"/>
      <c r="D50" s="145"/>
      <c r="E50" s="145"/>
      <c r="F50" s="143"/>
      <c r="G50" s="143"/>
      <c r="H50" s="146"/>
      <c r="I50" s="146"/>
      <c r="J50" s="146"/>
      <c r="K50" s="146" t="str">
        <f aca="false">IF(OR(H50="",J50="",E50=""),"",IF(E50="Long",J50-H50,H50-J50))</f>
        <v/>
      </c>
      <c r="L50" s="148" t="str">
        <f aca="false">IF(OR(K50="",F50="",G50=""),"",K50*F50*G50)</f>
        <v/>
      </c>
      <c r="M50" s="158"/>
      <c r="N50" s="148" t="str">
        <f aca="false">IF(L50="","",L50-IF(M50="",0,M50))</f>
        <v/>
      </c>
      <c r="O50" s="144"/>
      <c r="P50" s="148" t="str">
        <f aca="false">IF(OR(N50="",F50="",F50=0),"",N50/F50)</f>
        <v/>
      </c>
      <c r="Q50" s="158" t="str">
        <f aca="false">IF(OR(H50="",I50="",F50="",G50=""),"",ABS(H50-I50)*F50*G50)</f>
        <v/>
      </c>
      <c r="R50" s="159" t="str">
        <f aca="false">IF(OR(N50="",Q50="",Q50=0),"",N50/Q50)</f>
        <v/>
      </c>
      <c r="S50" s="145" t="str">
        <f aca="false">IF(C50="","",IF(O50="","Open",IF(N50&gt;=0,"Won","Lost")))</f>
        <v/>
      </c>
      <c r="T50" s="150"/>
    </row>
    <row r="51" customFormat="false" ht="15" hidden="false" customHeight="true" outlineLevel="0" collapsed="false">
      <c r="A51" s="143" t="str">
        <f aca="false">IF(C51="","",ROW()-29)</f>
        <v/>
      </c>
      <c r="B51" s="144"/>
      <c r="C51" s="145"/>
      <c r="D51" s="145"/>
      <c r="E51" s="145"/>
      <c r="F51" s="143"/>
      <c r="G51" s="143"/>
      <c r="H51" s="146"/>
      <c r="I51" s="146"/>
      <c r="J51" s="146"/>
      <c r="K51" s="146" t="str">
        <f aca="false">IF(OR(H51="",J51="",E51=""),"",IF(E51="Long",J51-H51,H51-J51))</f>
        <v/>
      </c>
      <c r="L51" s="148" t="str">
        <f aca="false">IF(OR(K51="",F51="",G51=""),"",K51*F51*G51)</f>
        <v/>
      </c>
      <c r="M51" s="158"/>
      <c r="N51" s="148" t="str">
        <f aca="false">IF(L51="","",L51-IF(M51="",0,M51))</f>
        <v/>
      </c>
      <c r="O51" s="144"/>
      <c r="P51" s="148" t="str">
        <f aca="false">IF(OR(N51="",F51="",F51=0),"",N51/F51)</f>
        <v/>
      </c>
      <c r="Q51" s="158" t="str">
        <f aca="false">IF(OR(H51="",I51="",F51="",G51=""),"",ABS(H51-I51)*F51*G51)</f>
        <v/>
      </c>
      <c r="R51" s="159" t="str">
        <f aca="false">IF(OR(N51="",Q51="",Q51=0),"",N51/Q51)</f>
        <v/>
      </c>
      <c r="S51" s="145" t="str">
        <f aca="false">IF(C51="","",IF(O51="","Open",IF(N51&gt;=0,"Won","Lost")))</f>
        <v/>
      </c>
      <c r="T51" s="150"/>
    </row>
    <row r="52" customFormat="false" ht="15" hidden="false" customHeight="true" outlineLevel="0" collapsed="false">
      <c r="A52" s="143" t="str">
        <f aca="false">IF(C52="","",ROW()-29)</f>
        <v/>
      </c>
      <c r="B52" s="144"/>
      <c r="C52" s="145"/>
      <c r="D52" s="145"/>
      <c r="E52" s="145"/>
      <c r="F52" s="143"/>
      <c r="G52" s="143"/>
      <c r="H52" s="146"/>
      <c r="I52" s="146"/>
      <c r="J52" s="146"/>
      <c r="K52" s="146" t="str">
        <f aca="false">IF(OR(H52="",J52="",E52=""),"",IF(E52="Long",J52-H52,H52-J52))</f>
        <v/>
      </c>
      <c r="L52" s="148" t="str">
        <f aca="false">IF(OR(K52="",F52="",G52=""),"",K52*F52*G52)</f>
        <v/>
      </c>
      <c r="M52" s="158"/>
      <c r="N52" s="148" t="str">
        <f aca="false">IF(L52="","",L52-IF(M52="",0,M52))</f>
        <v/>
      </c>
      <c r="O52" s="144"/>
      <c r="P52" s="148" t="str">
        <f aca="false">IF(OR(N52="",F52="",F52=0),"",N52/F52)</f>
        <v/>
      </c>
      <c r="Q52" s="158" t="str">
        <f aca="false">IF(OR(H52="",I52="",F52="",G52=""),"",ABS(H52-I52)*F52*G52)</f>
        <v/>
      </c>
      <c r="R52" s="159" t="str">
        <f aca="false">IF(OR(N52="",Q52="",Q52=0),"",N52/Q52)</f>
        <v/>
      </c>
      <c r="S52" s="145" t="str">
        <f aca="false">IF(C52="","",IF(O52="","Open",IF(N52&gt;=0,"Won","Lost")))</f>
        <v/>
      </c>
      <c r="T52" s="150"/>
    </row>
    <row r="53" customFormat="false" ht="15" hidden="false" customHeight="true" outlineLevel="0" collapsed="false">
      <c r="A53" s="143" t="str">
        <f aca="false">IF(C53="","",ROW()-29)</f>
        <v/>
      </c>
      <c r="B53" s="144"/>
      <c r="C53" s="145"/>
      <c r="D53" s="145"/>
      <c r="E53" s="145"/>
      <c r="F53" s="143"/>
      <c r="G53" s="143"/>
      <c r="H53" s="146"/>
      <c r="I53" s="146"/>
      <c r="J53" s="146"/>
      <c r="K53" s="146" t="str">
        <f aca="false">IF(OR(H53="",J53="",E53=""),"",IF(E53="Long",J53-H53,H53-J53))</f>
        <v/>
      </c>
      <c r="L53" s="148" t="str">
        <f aca="false">IF(OR(K53="",F53="",G53=""),"",K53*F53*G53)</f>
        <v/>
      </c>
      <c r="M53" s="158"/>
      <c r="N53" s="148" t="str">
        <f aca="false">IF(L53="","",L53-IF(M53="",0,M53))</f>
        <v/>
      </c>
      <c r="O53" s="144"/>
      <c r="P53" s="148" t="str">
        <f aca="false">IF(OR(N53="",F53="",F53=0),"",N53/F53)</f>
        <v/>
      </c>
      <c r="Q53" s="158" t="str">
        <f aca="false">IF(OR(H53="",I53="",F53="",G53=""),"",ABS(H53-I53)*F53*G53)</f>
        <v/>
      </c>
      <c r="R53" s="159" t="str">
        <f aca="false">IF(OR(N53="",Q53="",Q53=0),"",N53/Q53)</f>
        <v/>
      </c>
      <c r="S53" s="145" t="str">
        <f aca="false">IF(C53="","",IF(O53="","Open",IF(N53&gt;=0,"Won","Lost")))</f>
        <v/>
      </c>
      <c r="T53" s="150"/>
    </row>
    <row r="54" customFormat="false" ht="15" hidden="false" customHeight="true" outlineLevel="0" collapsed="false">
      <c r="A54" s="143" t="str">
        <f aca="false">IF(C54="","",ROW()-29)</f>
        <v/>
      </c>
      <c r="B54" s="144"/>
      <c r="C54" s="145"/>
      <c r="D54" s="145"/>
      <c r="E54" s="145"/>
      <c r="F54" s="143"/>
      <c r="G54" s="143"/>
      <c r="H54" s="146"/>
      <c r="I54" s="146"/>
      <c r="J54" s="146"/>
      <c r="K54" s="146" t="str">
        <f aca="false">IF(OR(H54="",J54="",E54=""),"",IF(E54="Long",J54-H54,H54-J54))</f>
        <v/>
      </c>
      <c r="L54" s="148" t="str">
        <f aca="false">IF(OR(K54="",F54="",G54=""),"",K54*F54*G54)</f>
        <v/>
      </c>
      <c r="M54" s="158"/>
      <c r="N54" s="148" t="str">
        <f aca="false">IF(L54="","",L54-IF(M54="",0,M54))</f>
        <v/>
      </c>
      <c r="O54" s="144"/>
      <c r="P54" s="148" t="str">
        <f aca="false">IF(OR(N54="",F54="",F54=0),"",N54/F54)</f>
        <v/>
      </c>
      <c r="Q54" s="158" t="str">
        <f aca="false">IF(OR(H54="",I54="",F54="",G54=""),"",ABS(H54-I54)*F54*G54)</f>
        <v/>
      </c>
      <c r="R54" s="159" t="str">
        <f aca="false">IF(OR(N54="",Q54="",Q54=0),"",N54/Q54)</f>
        <v/>
      </c>
      <c r="S54" s="145" t="str">
        <f aca="false">IF(C54="","",IF(O54="","Open",IF(N54&gt;=0,"Won","Lost")))</f>
        <v/>
      </c>
      <c r="T54" s="150"/>
    </row>
    <row r="55" customFormat="false" ht="15" hidden="false" customHeight="true" outlineLevel="0" collapsed="false">
      <c r="A55" s="143" t="str">
        <f aca="false">IF(C55="","",ROW()-29)</f>
        <v/>
      </c>
      <c r="B55" s="144"/>
      <c r="C55" s="145"/>
      <c r="D55" s="145"/>
      <c r="E55" s="145"/>
      <c r="F55" s="143"/>
      <c r="G55" s="143"/>
      <c r="H55" s="146"/>
      <c r="I55" s="146"/>
      <c r="J55" s="146"/>
      <c r="K55" s="146" t="str">
        <f aca="false">IF(OR(H55="",J55="",E55=""),"",IF(E55="Long",J55-H55,H55-J55))</f>
        <v/>
      </c>
      <c r="L55" s="148" t="str">
        <f aca="false">IF(OR(K55="",F55="",G55=""),"",K55*F55*G55)</f>
        <v/>
      </c>
      <c r="M55" s="158"/>
      <c r="N55" s="148" t="str">
        <f aca="false">IF(L55="","",L55-IF(M55="",0,M55))</f>
        <v/>
      </c>
      <c r="O55" s="144"/>
      <c r="P55" s="148" t="str">
        <f aca="false">IF(OR(N55="",F55="",F55=0),"",N55/F55)</f>
        <v/>
      </c>
      <c r="Q55" s="158" t="str">
        <f aca="false">IF(OR(H55="",I55="",F55="",G55=""),"",ABS(H55-I55)*F55*G55)</f>
        <v/>
      </c>
      <c r="R55" s="159" t="str">
        <f aca="false">IF(OR(N55="",Q55="",Q55=0),"",N55/Q55)</f>
        <v/>
      </c>
      <c r="S55" s="145" t="str">
        <f aca="false">IF(C55="","",IF(O55="","Open",IF(N55&gt;=0,"Won","Lost")))</f>
        <v/>
      </c>
      <c r="T55" s="150"/>
    </row>
    <row r="56" customFormat="false" ht="15" hidden="false" customHeight="true" outlineLevel="0" collapsed="false">
      <c r="A56" s="143" t="str">
        <f aca="false">IF(C56="","",ROW()-29)</f>
        <v/>
      </c>
      <c r="B56" s="144"/>
      <c r="C56" s="145"/>
      <c r="D56" s="145"/>
      <c r="E56" s="145"/>
      <c r="F56" s="143"/>
      <c r="G56" s="143"/>
      <c r="H56" s="146"/>
      <c r="I56" s="146"/>
      <c r="J56" s="146"/>
      <c r="K56" s="146" t="str">
        <f aca="false">IF(OR(H56="",J56="",E56=""),"",IF(E56="Long",J56-H56,H56-J56))</f>
        <v/>
      </c>
      <c r="L56" s="148" t="str">
        <f aca="false">IF(OR(K56="",F56="",G56=""),"",K56*F56*G56)</f>
        <v/>
      </c>
      <c r="M56" s="158"/>
      <c r="N56" s="148" t="str">
        <f aca="false">IF(L56="","",L56-IF(M56="",0,M56))</f>
        <v/>
      </c>
      <c r="O56" s="144"/>
      <c r="P56" s="148" t="str">
        <f aca="false">IF(OR(N56="",F56="",F56=0),"",N56/F56)</f>
        <v/>
      </c>
      <c r="Q56" s="158" t="str">
        <f aca="false">IF(OR(H56="",I56="",F56="",G56=""),"",ABS(H56-I56)*F56*G56)</f>
        <v/>
      </c>
      <c r="R56" s="159" t="str">
        <f aca="false">IF(OR(N56="",Q56="",Q56=0),"",N56/Q56)</f>
        <v/>
      </c>
      <c r="S56" s="145" t="str">
        <f aca="false">IF(C56="","",IF(O56="","Open",IF(N56&gt;=0,"Won","Lost")))</f>
        <v/>
      </c>
      <c r="T56" s="150"/>
    </row>
    <row r="57" customFormat="false" ht="15" hidden="false" customHeight="true" outlineLevel="0" collapsed="false">
      <c r="A57" s="143" t="str">
        <f aca="false">IF(C57="","",ROW()-29)</f>
        <v/>
      </c>
      <c r="B57" s="144"/>
      <c r="C57" s="145"/>
      <c r="D57" s="145"/>
      <c r="E57" s="145"/>
      <c r="F57" s="143"/>
      <c r="G57" s="143"/>
      <c r="H57" s="146"/>
      <c r="I57" s="146"/>
      <c r="J57" s="146"/>
      <c r="K57" s="146" t="str">
        <f aca="false">IF(OR(H57="",J57="",E57=""),"",IF(E57="Long",J57-H57,H57-J57))</f>
        <v/>
      </c>
      <c r="L57" s="148" t="str">
        <f aca="false">IF(OR(K57="",F57="",G57=""),"",K57*F57*G57)</f>
        <v/>
      </c>
      <c r="M57" s="158"/>
      <c r="N57" s="148" t="str">
        <f aca="false">IF(L57="","",L57-IF(M57="",0,M57))</f>
        <v/>
      </c>
      <c r="O57" s="144"/>
      <c r="P57" s="148" t="str">
        <f aca="false">IF(OR(N57="",F57="",F57=0),"",N57/F57)</f>
        <v/>
      </c>
      <c r="Q57" s="158" t="str">
        <f aca="false">IF(OR(H57="",I57="",F57="",G57=""),"",ABS(H57-I57)*F57*G57)</f>
        <v/>
      </c>
      <c r="R57" s="159" t="str">
        <f aca="false">IF(OR(N57="",Q57="",Q57=0),"",N57/Q57)</f>
        <v/>
      </c>
      <c r="S57" s="145" t="str">
        <f aca="false">IF(C57="","",IF(O57="","Open",IF(N57&gt;=0,"Won","Lost")))</f>
        <v/>
      </c>
      <c r="T57" s="150"/>
    </row>
    <row r="58" customFormat="false" ht="15" hidden="false" customHeight="true" outlineLevel="0" collapsed="false">
      <c r="A58" s="143" t="str">
        <f aca="false">IF(C58="","",ROW()-29)</f>
        <v/>
      </c>
      <c r="B58" s="144"/>
      <c r="C58" s="145"/>
      <c r="D58" s="145"/>
      <c r="E58" s="145"/>
      <c r="F58" s="143"/>
      <c r="G58" s="143"/>
      <c r="H58" s="146"/>
      <c r="I58" s="146"/>
      <c r="J58" s="146"/>
      <c r="K58" s="146" t="str">
        <f aca="false">IF(OR(H58="",J58="",E58=""),"",IF(E58="Long",J58-H58,H58-J58))</f>
        <v/>
      </c>
      <c r="L58" s="148" t="str">
        <f aca="false">IF(OR(K58="",F58="",G58=""),"",K58*F58*G58)</f>
        <v/>
      </c>
      <c r="M58" s="158"/>
      <c r="N58" s="148" t="str">
        <f aca="false">IF(L58="","",L58-IF(M58="",0,M58))</f>
        <v/>
      </c>
      <c r="O58" s="144"/>
      <c r="P58" s="148" t="str">
        <f aca="false">IF(OR(N58="",F58="",F58=0),"",N58/F58)</f>
        <v/>
      </c>
      <c r="Q58" s="158" t="str">
        <f aca="false">IF(OR(H58="",I58="",F58="",G58=""),"",ABS(H58-I58)*F58*G58)</f>
        <v/>
      </c>
      <c r="R58" s="159" t="str">
        <f aca="false">IF(OR(N58="",Q58="",Q58=0),"",N58/Q58)</f>
        <v/>
      </c>
      <c r="S58" s="145" t="str">
        <f aca="false">IF(C58="","",IF(O58="","Open",IF(N58&gt;=0,"Won","Lost")))</f>
        <v/>
      </c>
      <c r="T58" s="150"/>
    </row>
    <row r="59" customFormat="false" ht="15" hidden="false" customHeight="true" outlineLevel="0" collapsed="false">
      <c r="A59" s="143" t="str">
        <f aca="false">IF(C59="","",ROW()-29)</f>
        <v/>
      </c>
      <c r="B59" s="144"/>
      <c r="C59" s="145"/>
      <c r="D59" s="145"/>
      <c r="E59" s="145"/>
      <c r="F59" s="143"/>
      <c r="G59" s="143"/>
      <c r="H59" s="146"/>
      <c r="I59" s="146"/>
      <c r="J59" s="146"/>
      <c r="K59" s="146" t="str">
        <f aca="false">IF(OR(H59="",J59="",E59=""),"",IF(E59="Long",J59-H59,H59-J59))</f>
        <v/>
      </c>
      <c r="L59" s="148" t="str">
        <f aca="false">IF(OR(K59="",F59="",G59=""),"",K59*F59*G59)</f>
        <v/>
      </c>
      <c r="M59" s="158"/>
      <c r="N59" s="148" t="str">
        <f aca="false">IF(L59="","",L59-IF(M59="",0,M59))</f>
        <v/>
      </c>
      <c r="O59" s="144"/>
      <c r="P59" s="148" t="str">
        <f aca="false">IF(OR(N59="",F59="",F59=0),"",N59/F59)</f>
        <v/>
      </c>
      <c r="Q59" s="158" t="str">
        <f aca="false">IF(OR(H59="",I59="",F59="",G59=""),"",ABS(H59-I59)*F59*G59)</f>
        <v/>
      </c>
      <c r="R59" s="159" t="str">
        <f aca="false">IF(OR(N59="",Q59="",Q59=0),"",N59/Q59)</f>
        <v/>
      </c>
      <c r="S59" s="145" t="str">
        <f aca="false">IF(C59="","",IF(O59="","Open",IF(N59&gt;=0,"Won","Lost")))</f>
        <v/>
      </c>
      <c r="T59" s="150"/>
    </row>
    <row r="60" customFormat="false" ht="15" hidden="false" customHeight="true" outlineLevel="0" collapsed="false">
      <c r="A60" s="143" t="str">
        <f aca="false">IF(C60="","",ROW()-29)</f>
        <v/>
      </c>
      <c r="B60" s="144"/>
      <c r="C60" s="145"/>
      <c r="D60" s="145"/>
      <c r="E60" s="145"/>
      <c r="F60" s="143"/>
      <c r="G60" s="143"/>
      <c r="H60" s="146"/>
      <c r="I60" s="146"/>
      <c r="J60" s="146"/>
      <c r="K60" s="146" t="str">
        <f aca="false">IF(OR(H60="",J60="",E60=""),"",IF(E60="Long",J60-H60,H60-J60))</f>
        <v/>
      </c>
      <c r="L60" s="148" t="str">
        <f aca="false">IF(OR(K60="",F60="",G60=""),"",K60*F60*G60)</f>
        <v/>
      </c>
      <c r="M60" s="158"/>
      <c r="N60" s="148" t="str">
        <f aca="false">IF(L60="","",L60-IF(M60="",0,M60))</f>
        <v/>
      </c>
      <c r="O60" s="144"/>
      <c r="P60" s="148" t="str">
        <f aca="false">IF(OR(N60="",F60="",F60=0),"",N60/F60)</f>
        <v/>
      </c>
      <c r="Q60" s="158" t="str">
        <f aca="false">IF(OR(H60="",I60="",F60="",G60=""),"",ABS(H60-I60)*F60*G60)</f>
        <v/>
      </c>
      <c r="R60" s="159" t="str">
        <f aca="false">IF(OR(N60="",Q60="",Q60=0),"",N60/Q60)</f>
        <v/>
      </c>
      <c r="S60" s="145" t="str">
        <f aca="false">IF(C60="","",IF(O60="","Open",IF(N60&gt;=0,"Won","Lost")))</f>
        <v/>
      </c>
      <c r="T60" s="150"/>
    </row>
    <row r="61" customFormat="false" ht="15" hidden="false" customHeight="true" outlineLevel="0" collapsed="false">
      <c r="A61" s="143" t="str">
        <f aca="false">IF(C61="","",ROW()-29)</f>
        <v/>
      </c>
      <c r="B61" s="144"/>
      <c r="C61" s="145"/>
      <c r="D61" s="145"/>
      <c r="E61" s="145"/>
      <c r="F61" s="143"/>
      <c r="G61" s="143"/>
      <c r="H61" s="146"/>
      <c r="I61" s="146"/>
      <c r="J61" s="146"/>
      <c r="K61" s="146" t="str">
        <f aca="false">IF(OR(H61="",J61="",E61=""),"",IF(E61="Long",J61-H61,H61-J61))</f>
        <v/>
      </c>
      <c r="L61" s="148" t="str">
        <f aca="false">IF(OR(K61="",F61="",G61=""),"",K61*F61*G61)</f>
        <v/>
      </c>
      <c r="M61" s="158"/>
      <c r="N61" s="148" t="str">
        <f aca="false">IF(L61="","",L61-IF(M61="",0,M61))</f>
        <v/>
      </c>
      <c r="O61" s="144"/>
      <c r="P61" s="148" t="str">
        <f aca="false">IF(OR(N61="",F61="",F61=0),"",N61/F61)</f>
        <v/>
      </c>
      <c r="Q61" s="158" t="str">
        <f aca="false">IF(OR(H61="",I61="",F61="",G61=""),"",ABS(H61-I61)*F61*G61)</f>
        <v/>
      </c>
      <c r="R61" s="159" t="str">
        <f aca="false">IF(OR(N61="",Q61="",Q61=0),"",N61/Q61)</f>
        <v/>
      </c>
      <c r="S61" s="145" t="str">
        <f aca="false">IF(C61="","",IF(O61="","Open",IF(N61&gt;=0,"Won","Lost")))</f>
        <v/>
      </c>
      <c r="T61" s="150"/>
    </row>
    <row r="62" customFormat="false" ht="15" hidden="false" customHeight="true" outlineLevel="0" collapsed="false">
      <c r="A62" s="143" t="str">
        <f aca="false">IF(C62="","",ROW()-29)</f>
        <v/>
      </c>
      <c r="B62" s="144"/>
      <c r="C62" s="145"/>
      <c r="D62" s="145"/>
      <c r="E62" s="145"/>
      <c r="F62" s="143"/>
      <c r="G62" s="143"/>
      <c r="H62" s="146"/>
      <c r="I62" s="146"/>
      <c r="J62" s="146"/>
      <c r="K62" s="146" t="str">
        <f aca="false">IF(OR(H62="",J62="",E62=""),"",IF(E62="Long",J62-H62,H62-J62))</f>
        <v/>
      </c>
      <c r="L62" s="148" t="str">
        <f aca="false">IF(OR(K62="",F62="",G62=""),"",K62*F62*G62)</f>
        <v/>
      </c>
      <c r="M62" s="158"/>
      <c r="N62" s="148" t="str">
        <f aca="false">IF(L62="","",L62-IF(M62="",0,M62))</f>
        <v/>
      </c>
      <c r="O62" s="144"/>
      <c r="P62" s="148" t="str">
        <f aca="false">IF(OR(N62="",F62="",F62=0),"",N62/F62)</f>
        <v/>
      </c>
      <c r="Q62" s="158" t="str">
        <f aca="false">IF(OR(H62="",I62="",F62="",G62=""),"",ABS(H62-I62)*F62*G62)</f>
        <v/>
      </c>
      <c r="R62" s="159" t="str">
        <f aca="false">IF(OR(N62="",Q62="",Q62=0),"",N62/Q62)</f>
        <v/>
      </c>
      <c r="S62" s="145" t="str">
        <f aca="false">IF(C62="","",IF(O62="","Open",IF(N62&gt;=0,"Won","Lost")))</f>
        <v/>
      </c>
      <c r="T62" s="150"/>
    </row>
    <row r="63" customFormat="false" ht="15" hidden="false" customHeight="true" outlineLevel="0" collapsed="false">
      <c r="A63" s="143" t="str">
        <f aca="false">IF(C63="","",ROW()-29)</f>
        <v/>
      </c>
      <c r="B63" s="144"/>
      <c r="C63" s="145"/>
      <c r="D63" s="145"/>
      <c r="E63" s="145"/>
      <c r="F63" s="143"/>
      <c r="G63" s="143"/>
      <c r="H63" s="146"/>
      <c r="I63" s="146"/>
      <c r="J63" s="146"/>
      <c r="K63" s="146" t="str">
        <f aca="false">IF(OR(H63="",J63="",E63=""),"",IF(E63="Long",J63-H63,H63-J63))</f>
        <v/>
      </c>
      <c r="L63" s="148" t="str">
        <f aca="false">IF(OR(K63="",F63="",G63=""),"",K63*F63*G63)</f>
        <v/>
      </c>
      <c r="M63" s="158"/>
      <c r="N63" s="148" t="str">
        <f aca="false">IF(L63="","",L63-IF(M63="",0,M63))</f>
        <v/>
      </c>
      <c r="O63" s="144"/>
      <c r="P63" s="148" t="str">
        <f aca="false">IF(OR(N63="",F63="",F63=0),"",N63/F63)</f>
        <v/>
      </c>
      <c r="Q63" s="158" t="str">
        <f aca="false">IF(OR(H63="",I63="",F63="",G63=""),"",ABS(H63-I63)*F63*G63)</f>
        <v/>
      </c>
      <c r="R63" s="159" t="str">
        <f aca="false">IF(OR(N63="",Q63="",Q63=0),"",N63/Q63)</f>
        <v/>
      </c>
      <c r="S63" s="145" t="str">
        <f aca="false">IF(C63="","",IF(O63="","Open",IF(N63&gt;=0,"Won","Lost")))</f>
        <v/>
      </c>
      <c r="T63" s="150"/>
    </row>
    <row r="64" customFormat="false" ht="15" hidden="false" customHeight="true" outlineLevel="0" collapsed="false">
      <c r="A64" s="143" t="str">
        <f aca="false">IF(C64="","",ROW()-29)</f>
        <v/>
      </c>
      <c r="B64" s="144"/>
      <c r="C64" s="145"/>
      <c r="D64" s="145"/>
      <c r="E64" s="145"/>
      <c r="F64" s="143"/>
      <c r="G64" s="143"/>
      <c r="H64" s="146"/>
      <c r="I64" s="146"/>
      <c r="J64" s="146"/>
      <c r="K64" s="146" t="str">
        <f aca="false">IF(OR(H64="",J64="",E64=""),"",IF(E64="Long",J64-H64,H64-J64))</f>
        <v/>
      </c>
      <c r="L64" s="148" t="str">
        <f aca="false">IF(OR(K64="",F64="",G64=""),"",K64*F64*G64)</f>
        <v/>
      </c>
      <c r="M64" s="158"/>
      <c r="N64" s="148" t="str">
        <f aca="false">IF(L64="","",L64-IF(M64="",0,M64))</f>
        <v/>
      </c>
      <c r="O64" s="144"/>
      <c r="P64" s="148" t="str">
        <f aca="false">IF(OR(N64="",F64="",F64=0),"",N64/F64)</f>
        <v/>
      </c>
      <c r="Q64" s="158" t="str">
        <f aca="false">IF(OR(H64="",I64="",F64="",G64=""),"",ABS(H64-I64)*F64*G64)</f>
        <v/>
      </c>
      <c r="R64" s="159" t="str">
        <f aca="false">IF(OR(N64="",Q64="",Q64=0),"",N64/Q64)</f>
        <v/>
      </c>
      <c r="S64" s="145" t="str">
        <f aca="false">IF(C64="","",IF(O64="","Open",IF(N64&gt;=0,"Won","Lost")))</f>
        <v/>
      </c>
      <c r="T64" s="150"/>
    </row>
    <row r="65" customFormat="false" ht="15" hidden="false" customHeight="true" outlineLevel="0" collapsed="false">
      <c r="A65" s="143" t="str">
        <f aca="false">IF(C65="","",ROW()-29)</f>
        <v/>
      </c>
      <c r="B65" s="144"/>
      <c r="C65" s="145"/>
      <c r="D65" s="145"/>
      <c r="E65" s="145"/>
      <c r="F65" s="143"/>
      <c r="G65" s="143"/>
      <c r="H65" s="146"/>
      <c r="I65" s="146"/>
      <c r="J65" s="146"/>
      <c r="K65" s="146" t="str">
        <f aca="false">IF(OR(H65="",J65="",E65=""),"",IF(E65="Long",J65-H65,H65-J65))</f>
        <v/>
      </c>
      <c r="L65" s="148" t="str">
        <f aca="false">IF(OR(K65="",F65="",G65=""),"",K65*F65*G65)</f>
        <v/>
      </c>
      <c r="M65" s="158"/>
      <c r="N65" s="148" t="str">
        <f aca="false">IF(L65="","",L65-IF(M65="",0,M65))</f>
        <v/>
      </c>
      <c r="O65" s="144"/>
      <c r="P65" s="148" t="str">
        <f aca="false">IF(OR(N65="",F65="",F65=0),"",N65/F65)</f>
        <v/>
      </c>
      <c r="Q65" s="158" t="str">
        <f aca="false">IF(OR(H65="",I65="",F65="",G65=""),"",ABS(H65-I65)*F65*G65)</f>
        <v/>
      </c>
      <c r="R65" s="159" t="str">
        <f aca="false">IF(OR(N65="",Q65="",Q65=0),"",N65/Q65)</f>
        <v/>
      </c>
      <c r="S65" s="145" t="str">
        <f aca="false">IF(C65="","",IF(O65="","Open",IF(N65&gt;=0,"Won","Lost")))</f>
        <v/>
      </c>
      <c r="T65" s="150"/>
    </row>
    <row r="66" customFormat="false" ht="15" hidden="false" customHeight="true" outlineLevel="0" collapsed="false">
      <c r="A66" s="143" t="str">
        <f aca="false">IF(C66="","",ROW()-29)</f>
        <v/>
      </c>
      <c r="B66" s="144"/>
      <c r="C66" s="145"/>
      <c r="D66" s="145"/>
      <c r="E66" s="145"/>
      <c r="F66" s="143"/>
      <c r="G66" s="143"/>
      <c r="H66" s="146"/>
      <c r="I66" s="146"/>
      <c r="J66" s="146"/>
      <c r="K66" s="146" t="str">
        <f aca="false">IF(OR(H66="",J66="",E66=""),"",IF(E66="Long",J66-H66,H66-J66))</f>
        <v/>
      </c>
      <c r="L66" s="148" t="str">
        <f aca="false">IF(OR(K66="",F66="",G66=""),"",K66*F66*G66)</f>
        <v/>
      </c>
      <c r="M66" s="158"/>
      <c r="N66" s="148" t="str">
        <f aca="false">IF(L66="","",L66-IF(M66="",0,M66))</f>
        <v/>
      </c>
      <c r="O66" s="144"/>
      <c r="P66" s="148" t="str">
        <f aca="false">IF(OR(N66="",F66="",F66=0),"",N66/F66)</f>
        <v/>
      </c>
      <c r="Q66" s="158" t="str">
        <f aca="false">IF(OR(H66="",I66="",F66="",G66=""),"",ABS(H66-I66)*F66*G66)</f>
        <v/>
      </c>
      <c r="R66" s="159" t="str">
        <f aca="false">IF(OR(N66="",Q66="",Q66=0),"",N66/Q66)</f>
        <v/>
      </c>
      <c r="S66" s="145" t="str">
        <f aca="false">IF(C66="","",IF(O66="","Open",IF(N66&gt;=0,"Won","Lost")))</f>
        <v/>
      </c>
      <c r="T66" s="150"/>
    </row>
    <row r="67" customFormat="false" ht="15" hidden="false" customHeight="true" outlineLevel="0" collapsed="false">
      <c r="A67" s="143" t="str">
        <f aca="false">IF(C67="","",ROW()-29)</f>
        <v/>
      </c>
      <c r="B67" s="144"/>
      <c r="C67" s="145"/>
      <c r="D67" s="145"/>
      <c r="E67" s="145"/>
      <c r="F67" s="143"/>
      <c r="G67" s="143"/>
      <c r="H67" s="146"/>
      <c r="I67" s="146"/>
      <c r="J67" s="146"/>
      <c r="K67" s="146" t="str">
        <f aca="false">IF(OR(H67="",J67="",E67=""),"",IF(E67="Long",J67-H67,H67-J67))</f>
        <v/>
      </c>
      <c r="L67" s="148" t="str">
        <f aca="false">IF(OR(K67="",F67="",G67=""),"",K67*F67*G67)</f>
        <v/>
      </c>
      <c r="M67" s="158"/>
      <c r="N67" s="148" t="str">
        <f aca="false">IF(L67="","",L67-IF(M67="",0,M67))</f>
        <v/>
      </c>
      <c r="O67" s="144"/>
      <c r="P67" s="148" t="str">
        <f aca="false">IF(OR(N67="",F67="",F67=0),"",N67/F67)</f>
        <v/>
      </c>
      <c r="Q67" s="158" t="str">
        <f aca="false">IF(OR(H67="",I67="",F67="",G67=""),"",ABS(H67-I67)*F67*G67)</f>
        <v/>
      </c>
      <c r="R67" s="159" t="str">
        <f aca="false">IF(OR(N67="",Q67="",Q67=0),"",N67/Q67)</f>
        <v/>
      </c>
      <c r="S67" s="145" t="str">
        <f aca="false">IF(C67="","",IF(O67="","Open",IF(N67&gt;=0,"Won","Lost")))</f>
        <v/>
      </c>
      <c r="T67" s="150"/>
    </row>
    <row r="68" customFormat="false" ht="15" hidden="false" customHeight="true" outlineLevel="0" collapsed="false">
      <c r="A68" s="143" t="str">
        <f aca="false">IF(C68="","",ROW()-29)</f>
        <v/>
      </c>
      <c r="B68" s="144"/>
      <c r="C68" s="145"/>
      <c r="D68" s="145"/>
      <c r="E68" s="145"/>
      <c r="F68" s="143"/>
      <c r="G68" s="143"/>
      <c r="H68" s="146"/>
      <c r="I68" s="146"/>
      <c r="J68" s="146"/>
      <c r="K68" s="146" t="str">
        <f aca="false">IF(OR(H68="",J68="",E68=""),"",IF(E68="Long",J68-H68,H68-J68))</f>
        <v/>
      </c>
      <c r="L68" s="148" t="str">
        <f aca="false">IF(OR(K68="",F68="",G68=""),"",K68*F68*G68)</f>
        <v/>
      </c>
      <c r="M68" s="158"/>
      <c r="N68" s="148" t="str">
        <f aca="false">IF(L68="","",L68-IF(M68="",0,M68))</f>
        <v/>
      </c>
      <c r="O68" s="144"/>
      <c r="P68" s="148" t="str">
        <f aca="false">IF(OR(N68="",F68="",F68=0),"",N68/F68)</f>
        <v/>
      </c>
      <c r="Q68" s="158" t="str">
        <f aca="false">IF(OR(H68="",I68="",F68="",G68=""),"",ABS(H68-I68)*F68*G68)</f>
        <v/>
      </c>
      <c r="R68" s="159" t="str">
        <f aca="false">IF(OR(N68="",Q68="",Q68=0),"",N68/Q68)</f>
        <v/>
      </c>
      <c r="S68" s="145" t="str">
        <f aca="false">IF(C68="","",IF(O68="","Open",IF(N68&gt;=0,"Won","Lost")))</f>
        <v/>
      </c>
      <c r="T68" s="150"/>
    </row>
    <row r="69" customFormat="false" ht="15" hidden="false" customHeight="true" outlineLevel="0" collapsed="false">
      <c r="A69" s="143" t="str">
        <f aca="false">IF(C69="","",ROW()-29)</f>
        <v/>
      </c>
      <c r="B69" s="144"/>
      <c r="C69" s="145"/>
      <c r="D69" s="145"/>
      <c r="E69" s="145"/>
      <c r="F69" s="143"/>
      <c r="G69" s="143"/>
      <c r="H69" s="146"/>
      <c r="I69" s="146"/>
      <c r="J69" s="146"/>
      <c r="K69" s="146" t="str">
        <f aca="false">IF(OR(H69="",J69="",E69=""),"",IF(E69="Long",J69-H69,H69-J69))</f>
        <v/>
      </c>
      <c r="L69" s="148" t="str">
        <f aca="false">IF(OR(K69="",F69="",G69=""),"",K69*F69*G69)</f>
        <v/>
      </c>
      <c r="M69" s="158"/>
      <c r="N69" s="148" t="str">
        <f aca="false">IF(L69="","",L69-IF(M69="",0,M69))</f>
        <v/>
      </c>
      <c r="O69" s="144"/>
      <c r="P69" s="148" t="str">
        <f aca="false">IF(OR(N69="",F69="",F69=0),"",N69/F69)</f>
        <v/>
      </c>
      <c r="Q69" s="158" t="str">
        <f aca="false">IF(OR(H69="",I69="",F69="",G69=""),"",ABS(H69-I69)*F69*G69)</f>
        <v/>
      </c>
      <c r="R69" s="159" t="str">
        <f aca="false">IF(OR(N69="",Q69="",Q69=0),"",N69/Q69)</f>
        <v/>
      </c>
      <c r="S69" s="145" t="str">
        <f aca="false">IF(C69="","",IF(O69="","Open",IF(N69&gt;=0,"Won","Lost")))</f>
        <v/>
      </c>
      <c r="T69" s="150"/>
    </row>
    <row r="70" customFormat="false" ht="15" hidden="false" customHeight="true" outlineLevel="0" collapsed="false">
      <c r="A70" s="143" t="str">
        <f aca="false">IF(C70="","",ROW()-29)</f>
        <v/>
      </c>
      <c r="B70" s="144"/>
      <c r="C70" s="145"/>
      <c r="D70" s="145"/>
      <c r="E70" s="145"/>
      <c r="F70" s="143"/>
      <c r="G70" s="143"/>
      <c r="H70" s="146"/>
      <c r="I70" s="146"/>
      <c r="J70" s="146"/>
      <c r="K70" s="146" t="str">
        <f aca="false">IF(OR(H70="",J70="",E70=""),"",IF(E70="Long",J70-H70,H70-J70))</f>
        <v/>
      </c>
      <c r="L70" s="148" t="str">
        <f aca="false">IF(OR(K70="",F70="",G70=""),"",K70*F70*G70)</f>
        <v/>
      </c>
      <c r="M70" s="158"/>
      <c r="N70" s="148" t="str">
        <f aca="false">IF(L70="","",L70-IF(M70="",0,M70))</f>
        <v/>
      </c>
      <c r="O70" s="144"/>
      <c r="P70" s="148" t="str">
        <f aca="false">IF(OR(N70="",F70="",F70=0),"",N70/F70)</f>
        <v/>
      </c>
      <c r="Q70" s="158" t="str">
        <f aca="false">IF(OR(H70="",I70="",F70="",G70=""),"",ABS(H70-I70)*F70*G70)</f>
        <v/>
      </c>
      <c r="R70" s="159" t="str">
        <f aca="false">IF(OR(N70="",Q70="",Q70=0),"",N70/Q70)</f>
        <v/>
      </c>
      <c r="S70" s="145" t="str">
        <f aca="false">IF(C70="","",IF(O70="","Open",IF(N70&gt;=0,"Won","Lost")))</f>
        <v/>
      </c>
      <c r="T70" s="150"/>
    </row>
    <row r="71" customFormat="false" ht="15" hidden="false" customHeight="true" outlineLevel="0" collapsed="false">
      <c r="A71" s="143" t="str">
        <f aca="false">IF(C71="","",ROW()-29)</f>
        <v/>
      </c>
      <c r="B71" s="144"/>
      <c r="C71" s="145"/>
      <c r="D71" s="145"/>
      <c r="E71" s="145"/>
      <c r="F71" s="143"/>
      <c r="G71" s="143"/>
      <c r="H71" s="146"/>
      <c r="I71" s="146"/>
      <c r="J71" s="146"/>
      <c r="K71" s="146" t="str">
        <f aca="false">IF(OR(H71="",J71="",E71=""),"",IF(E71="Long",J71-H71,H71-J71))</f>
        <v/>
      </c>
      <c r="L71" s="148" t="str">
        <f aca="false">IF(OR(K71="",F71="",G71=""),"",K71*F71*G71)</f>
        <v/>
      </c>
      <c r="M71" s="158"/>
      <c r="N71" s="148" t="str">
        <f aca="false">IF(L71="","",L71-IF(M71="",0,M71))</f>
        <v/>
      </c>
      <c r="O71" s="144"/>
      <c r="P71" s="148" t="str">
        <f aca="false">IF(OR(N71="",F71="",F71=0),"",N71/F71)</f>
        <v/>
      </c>
      <c r="Q71" s="158" t="str">
        <f aca="false">IF(OR(H71="",I71="",F71="",G71=""),"",ABS(H71-I71)*F71*G71)</f>
        <v/>
      </c>
      <c r="R71" s="159" t="str">
        <f aca="false">IF(OR(N71="",Q71="",Q71=0),"",N71/Q71)</f>
        <v/>
      </c>
      <c r="S71" s="145" t="str">
        <f aca="false">IF(C71="","",IF(O71="","Open",IF(N71&gt;=0,"Won","Lost")))</f>
        <v/>
      </c>
      <c r="T71" s="150"/>
    </row>
    <row r="72" customFormat="false" ht="15" hidden="false" customHeight="true" outlineLevel="0" collapsed="false">
      <c r="A72" s="143" t="str">
        <f aca="false">IF(C72="","",ROW()-29)</f>
        <v/>
      </c>
      <c r="B72" s="144"/>
      <c r="C72" s="145"/>
      <c r="D72" s="145"/>
      <c r="E72" s="145"/>
      <c r="F72" s="143"/>
      <c r="G72" s="143"/>
      <c r="H72" s="146"/>
      <c r="I72" s="146"/>
      <c r="J72" s="146"/>
      <c r="K72" s="146" t="str">
        <f aca="false">IF(OR(H72="",J72="",E72=""),"",IF(E72="Long",J72-H72,H72-J72))</f>
        <v/>
      </c>
      <c r="L72" s="148" t="str">
        <f aca="false">IF(OR(K72="",F72="",G72=""),"",K72*F72*G72)</f>
        <v/>
      </c>
      <c r="M72" s="158"/>
      <c r="N72" s="148" t="str">
        <f aca="false">IF(L72="","",L72-IF(M72="",0,M72))</f>
        <v/>
      </c>
      <c r="O72" s="144"/>
      <c r="P72" s="148" t="str">
        <f aca="false">IF(OR(N72="",F72="",F72=0),"",N72/F72)</f>
        <v/>
      </c>
      <c r="Q72" s="158" t="str">
        <f aca="false">IF(OR(H72="",I72="",F72="",G72=""),"",ABS(H72-I72)*F72*G72)</f>
        <v/>
      </c>
      <c r="R72" s="159" t="str">
        <f aca="false">IF(OR(N72="",Q72="",Q72=0),"",N72/Q72)</f>
        <v/>
      </c>
      <c r="S72" s="145" t="str">
        <f aca="false">IF(C72="","",IF(O72="","Open",IF(N72&gt;=0,"Won","Lost")))</f>
        <v/>
      </c>
      <c r="T72" s="150"/>
    </row>
    <row r="73" customFormat="false" ht="15" hidden="false" customHeight="true" outlineLevel="0" collapsed="false">
      <c r="A73" s="143" t="str">
        <f aca="false">IF(C73="","",ROW()-29)</f>
        <v/>
      </c>
      <c r="B73" s="144"/>
      <c r="C73" s="145"/>
      <c r="D73" s="145"/>
      <c r="E73" s="145"/>
      <c r="F73" s="143"/>
      <c r="G73" s="143"/>
      <c r="H73" s="146"/>
      <c r="I73" s="146"/>
      <c r="J73" s="146"/>
      <c r="K73" s="146" t="str">
        <f aca="false">IF(OR(H73="",J73="",E73=""),"",IF(E73="Long",J73-H73,H73-J73))</f>
        <v/>
      </c>
      <c r="L73" s="148" t="str">
        <f aca="false">IF(OR(K73="",F73="",G73=""),"",K73*F73*G73)</f>
        <v/>
      </c>
      <c r="M73" s="158"/>
      <c r="N73" s="148" t="str">
        <f aca="false">IF(L73="","",L73-IF(M73="",0,M73))</f>
        <v/>
      </c>
      <c r="O73" s="144"/>
      <c r="P73" s="148" t="str">
        <f aca="false">IF(OR(N73="",F73="",F73=0),"",N73/F73)</f>
        <v/>
      </c>
      <c r="Q73" s="158" t="str">
        <f aca="false">IF(OR(H73="",I73="",F73="",G73=""),"",ABS(H73-I73)*F73*G73)</f>
        <v/>
      </c>
      <c r="R73" s="159" t="str">
        <f aca="false">IF(OR(N73="",Q73="",Q73=0),"",N73/Q73)</f>
        <v/>
      </c>
      <c r="S73" s="145" t="str">
        <f aca="false">IF(C73="","",IF(O73="","Open",IF(N73&gt;=0,"Won","Lost")))</f>
        <v/>
      </c>
      <c r="T73" s="150"/>
    </row>
    <row r="74" customFormat="false" ht="15" hidden="false" customHeight="true" outlineLevel="0" collapsed="false">
      <c r="A74" s="143" t="str">
        <f aca="false">IF(C74="","",ROW()-29)</f>
        <v/>
      </c>
      <c r="B74" s="144"/>
      <c r="C74" s="145"/>
      <c r="D74" s="145"/>
      <c r="E74" s="145"/>
      <c r="F74" s="143"/>
      <c r="G74" s="143"/>
      <c r="H74" s="146"/>
      <c r="I74" s="146"/>
      <c r="J74" s="146"/>
      <c r="K74" s="146" t="str">
        <f aca="false">IF(OR(H74="",J74="",E74=""),"",IF(E74="Long",J74-H74,H74-J74))</f>
        <v/>
      </c>
      <c r="L74" s="148" t="str">
        <f aca="false">IF(OR(K74="",F74="",G74=""),"",K74*F74*G74)</f>
        <v/>
      </c>
      <c r="M74" s="158"/>
      <c r="N74" s="148" t="str">
        <f aca="false">IF(L74="","",L74-IF(M74="",0,M74))</f>
        <v/>
      </c>
      <c r="O74" s="144"/>
      <c r="P74" s="148" t="str">
        <f aca="false">IF(OR(N74="",F74="",F74=0),"",N74/F74)</f>
        <v/>
      </c>
      <c r="Q74" s="158" t="str">
        <f aca="false">IF(OR(H74="",I74="",F74="",G74=""),"",ABS(H74-I74)*F74*G74)</f>
        <v/>
      </c>
      <c r="R74" s="159" t="str">
        <f aca="false">IF(OR(N74="",Q74="",Q74=0),"",N74/Q74)</f>
        <v/>
      </c>
      <c r="S74" s="145" t="str">
        <f aca="false">IF(C74="","",IF(O74="","Open",IF(N74&gt;=0,"Won","Lost")))</f>
        <v/>
      </c>
      <c r="T74" s="150"/>
    </row>
    <row r="75" customFormat="false" ht="15" hidden="false" customHeight="true" outlineLevel="0" collapsed="false">
      <c r="A75" s="143" t="str">
        <f aca="false">IF(C75="","",ROW()-29)</f>
        <v/>
      </c>
      <c r="B75" s="144"/>
      <c r="C75" s="145"/>
      <c r="D75" s="145"/>
      <c r="E75" s="145"/>
      <c r="F75" s="143"/>
      <c r="G75" s="143"/>
      <c r="H75" s="146"/>
      <c r="I75" s="146"/>
      <c r="J75" s="146"/>
      <c r="K75" s="146" t="str">
        <f aca="false">IF(OR(H75="",J75="",E75=""),"",IF(E75="Long",J75-H75,H75-J75))</f>
        <v/>
      </c>
      <c r="L75" s="148" t="str">
        <f aca="false">IF(OR(K75="",F75="",G75=""),"",K75*F75*G75)</f>
        <v/>
      </c>
      <c r="M75" s="158"/>
      <c r="N75" s="148" t="str">
        <f aca="false">IF(L75="","",L75-IF(M75="",0,M75))</f>
        <v/>
      </c>
      <c r="O75" s="144"/>
      <c r="P75" s="148" t="str">
        <f aca="false">IF(OR(N75="",F75="",F75=0),"",N75/F75)</f>
        <v/>
      </c>
      <c r="Q75" s="158" t="str">
        <f aca="false">IF(OR(H75="",I75="",F75="",G75=""),"",ABS(H75-I75)*F75*G75)</f>
        <v/>
      </c>
      <c r="R75" s="159" t="str">
        <f aca="false">IF(OR(N75="",Q75="",Q75=0),"",N75/Q75)</f>
        <v/>
      </c>
      <c r="S75" s="145" t="str">
        <f aca="false">IF(C75="","",IF(O75="","Open",IF(N75&gt;=0,"Won","Lost")))</f>
        <v/>
      </c>
      <c r="T75" s="150"/>
    </row>
    <row r="76" customFormat="false" ht="15" hidden="false" customHeight="true" outlineLevel="0" collapsed="false">
      <c r="A76" s="143" t="str">
        <f aca="false">IF(C76="","",ROW()-29)</f>
        <v/>
      </c>
      <c r="B76" s="144"/>
      <c r="C76" s="145"/>
      <c r="D76" s="145"/>
      <c r="E76" s="145"/>
      <c r="F76" s="143"/>
      <c r="G76" s="143"/>
      <c r="H76" s="146"/>
      <c r="I76" s="146"/>
      <c r="J76" s="146"/>
      <c r="K76" s="146" t="str">
        <f aca="false">IF(OR(H76="",J76="",E76=""),"",IF(E76="Long",J76-H76,H76-J76))</f>
        <v/>
      </c>
      <c r="L76" s="148" t="str">
        <f aca="false">IF(OR(K76="",F76="",G76=""),"",K76*F76*G76)</f>
        <v/>
      </c>
      <c r="M76" s="158"/>
      <c r="N76" s="148" t="str">
        <f aca="false">IF(L76="","",L76-IF(M76="",0,M76))</f>
        <v/>
      </c>
      <c r="O76" s="144"/>
      <c r="P76" s="148" t="str">
        <f aca="false">IF(OR(N76="",F76="",F76=0),"",N76/F76)</f>
        <v/>
      </c>
      <c r="Q76" s="158" t="str">
        <f aca="false">IF(OR(H76="",I76="",F76="",G76=""),"",ABS(H76-I76)*F76*G76)</f>
        <v/>
      </c>
      <c r="R76" s="159" t="str">
        <f aca="false">IF(OR(N76="",Q76="",Q76=0),"",N76/Q76)</f>
        <v/>
      </c>
      <c r="S76" s="145" t="str">
        <f aca="false">IF(C76="","",IF(O76="","Open",IF(N76&gt;=0,"Won","Lost")))</f>
        <v/>
      </c>
      <c r="T76" s="150"/>
    </row>
    <row r="77" customFormat="false" ht="15" hidden="false" customHeight="true" outlineLevel="0" collapsed="false">
      <c r="A77" s="143" t="str">
        <f aca="false">IF(C77="","",ROW()-29)</f>
        <v/>
      </c>
      <c r="B77" s="144"/>
      <c r="C77" s="145"/>
      <c r="D77" s="145"/>
      <c r="E77" s="145"/>
      <c r="F77" s="143"/>
      <c r="G77" s="143"/>
      <c r="H77" s="146"/>
      <c r="I77" s="146"/>
      <c r="J77" s="146"/>
      <c r="K77" s="146" t="str">
        <f aca="false">IF(OR(H77="",J77="",E77=""),"",IF(E77="Long",J77-H77,H77-J77))</f>
        <v/>
      </c>
      <c r="L77" s="148" t="str">
        <f aca="false">IF(OR(K77="",F77="",G77=""),"",K77*F77*G77)</f>
        <v/>
      </c>
      <c r="M77" s="158"/>
      <c r="N77" s="148" t="str">
        <f aca="false">IF(L77="","",L77-IF(M77="",0,M77))</f>
        <v/>
      </c>
      <c r="O77" s="144"/>
      <c r="P77" s="148" t="str">
        <f aca="false">IF(OR(N77="",F77="",F77=0),"",N77/F77)</f>
        <v/>
      </c>
      <c r="Q77" s="158" t="str">
        <f aca="false">IF(OR(H77="",I77="",F77="",G77=""),"",ABS(H77-I77)*F77*G77)</f>
        <v/>
      </c>
      <c r="R77" s="159" t="str">
        <f aca="false">IF(OR(N77="",Q77="",Q77=0),"",N77/Q77)</f>
        <v/>
      </c>
      <c r="S77" s="145" t="str">
        <f aca="false">IF(C77="","",IF(O77="","Open",IF(N77&gt;=0,"Won","Lost")))</f>
        <v/>
      </c>
      <c r="T77" s="150"/>
    </row>
    <row r="78" customFormat="false" ht="15" hidden="false" customHeight="true" outlineLevel="0" collapsed="false">
      <c r="A78" s="143" t="str">
        <f aca="false">IF(C78="","",ROW()-29)</f>
        <v/>
      </c>
      <c r="B78" s="144"/>
      <c r="C78" s="145"/>
      <c r="D78" s="145"/>
      <c r="E78" s="145"/>
      <c r="F78" s="143"/>
      <c r="G78" s="143"/>
      <c r="H78" s="146"/>
      <c r="I78" s="146"/>
      <c r="J78" s="146"/>
      <c r="K78" s="146" t="str">
        <f aca="false">IF(OR(H78="",J78="",E78=""),"",IF(E78="Long",J78-H78,H78-J78))</f>
        <v/>
      </c>
      <c r="L78" s="148" t="str">
        <f aca="false">IF(OR(K78="",F78="",G78=""),"",K78*F78*G78)</f>
        <v/>
      </c>
      <c r="M78" s="158"/>
      <c r="N78" s="148" t="str">
        <f aca="false">IF(L78="","",L78-IF(M78="",0,M78))</f>
        <v/>
      </c>
      <c r="O78" s="144"/>
      <c r="P78" s="148" t="str">
        <f aca="false">IF(OR(N78="",F78="",F78=0),"",N78/F78)</f>
        <v/>
      </c>
      <c r="Q78" s="158" t="str">
        <f aca="false">IF(OR(H78="",I78="",F78="",G78=""),"",ABS(H78-I78)*F78*G78)</f>
        <v/>
      </c>
      <c r="R78" s="159" t="str">
        <f aca="false">IF(OR(N78="",Q78="",Q78=0),"",N78/Q78)</f>
        <v/>
      </c>
      <c r="S78" s="145" t="str">
        <f aca="false">IF(C78="","",IF(O78="","Open",IF(N78&gt;=0,"Won","Lost")))</f>
        <v/>
      </c>
      <c r="T78" s="150"/>
    </row>
    <row r="79" customFormat="false" ht="15" hidden="false" customHeight="true" outlineLevel="0" collapsed="false">
      <c r="A79" s="143" t="str">
        <f aca="false">IF(C79="","",ROW()-29)</f>
        <v/>
      </c>
      <c r="B79" s="144"/>
      <c r="C79" s="145"/>
      <c r="D79" s="145"/>
      <c r="E79" s="145"/>
      <c r="F79" s="143"/>
      <c r="G79" s="143"/>
      <c r="H79" s="146"/>
      <c r="I79" s="146"/>
      <c r="J79" s="146"/>
      <c r="K79" s="146" t="str">
        <f aca="false">IF(OR(H79="",J79="",E79=""),"",IF(E79="Long",J79-H79,H79-J79))</f>
        <v/>
      </c>
      <c r="L79" s="148" t="str">
        <f aca="false">IF(OR(K79="",F79="",G79=""),"",K79*F79*G79)</f>
        <v/>
      </c>
      <c r="M79" s="158"/>
      <c r="N79" s="148" t="str">
        <f aca="false">IF(L79="","",L79-IF(M79="",0,M79))</f>
        <v/>
      </c>
      <c r="O79" s="144"/>
      <c r="P79" s="148" t="str">
        <f aca="false">IF(OR(N79="",F79="",F79=0),"",N79/F79)</f>
        <v/>
      </c>
      <c r="Q79" s="158" t="str">
        <f aca="false">IF(OR(H79="",I79="",F79="",G79=""),"",ABS(H79-I79)*F79*G79)</f>
        <v/>
      </c>
      <c r="R79" s="159" t="str">
        <f aca="false">IF(OR(N79="",Q79="",Q79=0),"",N79/Q79)</f>
        <v/>
      </c>
      <c r="S79" s="145" t="str">
        <f aca="false">IF(C79="","",IF(O79="","Open",IF(N79&gt;=0,"Won","Lost")))</f>
        <v/>
      </c>
      <c r="T79" s="150"/>
    </row>
    <row r="80" customFormat="false" ht="15" hidden="false" customHeight="true" outlineLevel="0" collapsed="false">
      <c r="A80" s="143" t="str">
        <f aca="false">IF(C80="","",ROW()-29)</f>
        <v/>
      </c>
      <c r="B80" s="144"/>
      <c r="C80" s="145"/>
      <c r="D80" s="145"/>
      <c r="E80" s="145"/>
      <c r="F80" s="143"/>
      <c r="G80" s="143"/>
      <c r="H80" s="146"/>
      <c r="I80" s="146"/>
      <c r="J80" s="146"/>
      <c r="K80" s="146" t="str">
        <f aca="false">IF(OR(H80="",J80="",E80=""),"",IF(E80="Long",J80-H80,H80-J80))</f>
        <v/>
      </c>
      <c r="L80" s="148" t="str">
        <f aca="false">IF(OR(K80="",F80="",G80=""),"",K80*F80*G80)</f>
        <v/>
      </c>
      <c r="M80" s="158"/>
      <c r="N80" s="148" t="str">
        <f aca="false">IF(L80="","",L80-IF(M80="",0,M80))</f>
        <v/>
      </c>
      <c r="O80" s="144"/>
      <c r="P80" s="148" t="str">
        <f aca="false">IF(OR(N80="",F80="",F80=0),"",N80/F80)</f>
        <v/>
      </c>
      <c r="Q80" s="158" t="str">
        <f aca="false">IF(OR(H80="",I80="",F80="",G80=""),"",ABS(H80-I80)*F80*G80)</f>
        <v/>
      </c>
      <c r="R80" s="159" t="str">
        <f aca="false">IF(OR(N80="",Q80="",Q80=0),"",N80/Q80)</f>
        <v/>
      </c>
      <c r="S80" s="145" t="str">
        <f aca="false">IF(C80="","",IF(O80="","Open",IF(N80&gt;=0,"Won","Lost")))</f>
        <v/>
      </c>
      <c r="T80" s="150"/>
    </row>
    <row r="81" customFormat="false" ht="15" hidden="false" customHeight="true" outlineLevel="0" collapsed="false">
      <c r="A81" s="143" t="str">
        <f aca="false">IF(C81="","",ROW()-29)</f>
        <v/>
      </c>
      <c r="B81" s="144"/>
      <c r="C81" s="145"/>
      <c r="D81" s="145"/>
      <c r="E81" s="145"/>
      <c r="F81" s="143"/>
      <c r="G81" s="143"/>
      <c r="H81" s="146"/>
      <c r="I81" s="146"/>
      <c r="J81" s="146"/>
      <c r="K81" s="146" t="str">
        <f aca="false">IF(OR(H81="",J81="",E81=""),"",IF(E81="Long",J81-H81,H81-J81))</f>
        <v/>
      </c>
      <c r="L81" s="148" t="str">
        <f aca="false">IF(OR(K81="",F81="",G81=""),"",K81*F81*G81)</f>
        <v/>
      </c>
      <c r="M81" s="158"/>
      <c r="N81" s="148" t="str">
        <f aca="false">IF(L81="","",L81-IF(M81="",0,M81))</f>
        <v/>
      </c>
      <c r="O81" s="144"/>
      <c r="P81" s="148" t="str">
        <f aca="false">IF(OR(N81="",F81="",F81=0),"",N81/F81)</f>
        <v/>
      </c>
      <c r="Q81" s="158" t="str">
        <f aca="false">IF(OR(H81="",I81="",F81="",G81=""),"",ABS(H81-I81)*F81*G81)</f>
        <v/>
      </c>
      <c r="R81" s="159" t="str">
        <f aca="false">IF(OR(N81="",Q81="",Q81=0),"",N81/Q81)</f>
        <v/>
      </c>
      <c r="S81" s="145" t="str">
        <f aca="false">IF(C81="","",IF(O81="","Open",IF(N81&gt;=0,"Won","Lost")))</f>
        <v/>
      </c>
      <c r="T81" s="150"/>
    </row>
    <row r="82" customFormat="false" ht="15" hidden="false" customHeight="true" outlineLevel="0" collapsed="false">
      <c r="A82" s="143" t="str">
        <f aca="false">IF(C82="","",ROW()-29)</f>
        <v/>
      </c>
      <c r="B82" s="144"/>
      <c r="C82" s="145"/>
      <c r="D82" s="145"/>
      <c r="E82" s="145"/>
      <c r="F82" s="143"/>
      <c r="G82" s="143"/>
      <c r="H82" s="146"/>
      <c r="I82" s="146"/>
      <c r="J82" s="146"/>
      <c r="K82" s="146" t="str">
        <f aca="false">IF(OR(H82="",J82="",E82=""),"",IF(E82="Long",J82-H82,H82-J82))</f>
        <v/>
      </c>
      <c r="L82" s="148" t="str">
        <f aca="false">IF(OR(K82="",F82="",G82=""),"",K82*F82*G82)</f>
        <v/>
      </c>
      <c r="M82" s="158"/>
      <c r="N82" s="148" t="str">
        <f aca="false">IF(L82="","",L82-IF(M82="",0,M82))</f>
        <v/>
      </c>
      <c r="O82" s="144"/>
      <c r="P82" s="148" t="str">
        <f aca="false">IF(OR(N82="",F82="",F82=0),"",N82/F82)</f>
        <v/>
      </c>
      <c r="Q82" s="158" t="str">
        <f aca="false">IF(OR(H82="",I82="",F82="",G82=""),"",ABS(H82-I82)*F82*G82)</f>
        <v/>
      </c>
      <c r="R82" s="159" t="str">
        <f aca="false">IF(OR(N82="",Q82="",Q82=0),"",N82/Q82)</f>
        <v/>
      </c>
      <c r="S82" s="145" t="str">
        <f aca="false">IF(C82="","",IF(O82="","Open",IF(N82&gt;=0,"Won","Lost")))</f>
        <v/>
      </c>
      <c r="T82" s="150"/>
    </row>
    <row r="83" customFormat="false" ht="15" hidden="false" customHeight="true" outlineLevel="0" collapsed="false">
      <c r="A83" s="143" t="str">
        <f aca="false">IF(C83="","",ROW()-29)</f>
        <v/>
      </c>
      <c r="B83" s="144"/>
      <c r="C83" s="145"/>
      <c r="D83" s="145"/>
      <c r="E83" s="145"/>
      <c r="F83" s="143"/>
      <c r="G83" s="143"/>
      <c r="H83" s="146"/>
      <c r="I83" s="146"/>
      <c r="J83" s="146"/>
      <c r="K83" s="146" t="str">
        <f aca="false">IF(OR(H83="",J83="",E83=""),"",IF(E83="Long",J83-H83,H83-J83))</f>
        <v/>
      </c>
      <c r="L83" s="148" t="str">
        <f aca="false">IF(OR(K83="",F83="",G83=""),"",K83*F83*G83)</f>
        <v/>
      </c>
      <c r="M83" s="158"/>
      <c r="N83" s="148" t="str">
        <f aca="false">IF(L83="","",L83-IF(M83="",0,M83))</f>
        <v/>
      </c>
      <c r="O83" s="144"/>
      <c r="P83" s="148" t="str">
        <f aca="false">IF(OR(N83="",F83="",F83=0),"",N83/F83)</f>
        <v/>
      </c>
      <c r="Q83" s="158" t="str">
        <f aca="false">IF(OR(H83="",I83="",F83="",G83=""),"",ABS(H83-I83)*F83*G83)</f>
        <v/>
      </c>
      <c r="R83" s="159" t="str">
        <f aca="false">IF(OR(N83="",Q83="",Q83=0),"",N83/Q83)</f>
        <v/>
      </c>
      <c r="S83" s="145" t="str">
        <f aca="false">IF(C83="","",IF(O83="","Open",IF(N83&gt;=0,"Won","Lost")))</f>
        <v/>
      </c>
      <c r="T83" s="150"/>
    </row>
    <row r="84" customFormat="false" ht="15" hidden="false" customHeight="true" outlineLevel="0" collapsed="false">
      <c r="A84" s="143" t="str">
        <f aca="false">IF(C84="","",ROW()-29)</f>
        <v/>
      </c>
      <c r="B84" s="144"/>
      <c r="C84" s="145"/>
      <c r="D84" s="145"/>
      <c r="E84" s="145"/>
      <c r="F84" s="143"/>
      <c r="G84" s="143"/>
      <c r="H84" s="146"/>
      <c r="I84" s="146"/>
      <c r="J84" s="146"/>
      <c r="K84" s="146" t="str">
        <f aca="false">IF(OR(H84="",J84="",E84=""),"",IF(E84="Long",J84-H84,H84-J84))</f>
        <v/>
      </c>
      <c r="L84" s="148" t="str">
        <f aca="false">IF(OR(K84="",F84="",G84=""),"",K84*F84*G84)</f>
        <v/>
      </c>
      <c r="M84" s="158"/>
      <c r="N84" s="148" t="str">
        <f aca="false">IF(L84="","",L84-IF(M84="",0,M84))</f>
        <v/>
      </c>
      <c r="O84" s="144"/>
      <c r="P84" s="148" t="str">
        <f aca="false">IF(OR(N84="",F84="",F84=0),"",N84/F84)</f>
        <v/>
      </c>
      <c r="Q84" s="158" t="str">
        <f aca="false">IF(OR(H84="",I84="",F84="",G84=""),"",ABS(H84-I84)*F84*G84)</f>
        <v/>
      </c>
      <c r="R84" s="159" t="str">
        <f aca="false">IF(OR(N84="",Q84="",Q84=0),"",N84/Q84)</f>
        <v/>
      </c>
      <c r="S84" s="145" t="str">
        <f aca="false">IF(C84="","",IF(O84="","Open",IF(N84&gt;=0,"Won","Lost")))</f>
        <v/>
      </c>
      <c r="T84" s="150"/>
    </row>
    <row r="85" customFormat="false" ht="15" hidden="false" customHeight="true" outlineLevel="0" collapsed="false">
      <c r="A85" s="143" t="str">
        <f aca="false">IF(C85="","",ROW()-29)</f>
        <v/>
      </c>
      <c r="B85" s="144"/>
      <c r="C85" s="145"/>
      <c r="D85" s="145"/>
      <c r="E85" s="145"/>
      <c r="F85" s="143"/>
      <c r="G85" s="143"/>
      <c r="H85" s="146"/>
      <c r="I85" s="146"/>
      <c r="J85" s="146"/>
      <c r="K85" s="146" t="str">
        <f aca="false">IF(OR(H85="",J85="",E85=""),"",IF(E85="Long",J85-H85,H85-J85))</f>
        <v/>
      </c>
      <c r="L85" s="148" t="str">
        <f aca="false">IF(OR(K85="",F85="",G85=""),"",K85*F85*G85)</f>
        <v/>
      </c>
      <c r="M85" s="158"/>
      <c r="N85" s="148" t="str">
        <f aca="false">IF(L85="","",L85-IF(M85="",0,M85))</f>
        <v/>
      </c>
      <c r="O85" s="144"/>
      <c r="P85" s="148" t="str">
        <f aca="false">IF(OR(N85="",F85="",F85=0),"",N85/F85)</f>
        <v/>
      </c>
      <c r="Q85" s="158" t="str">
        <f aca="false">IF(OR(H85="",I85="",F85="",G85=""),"",ABS(H85-I85)*F85*G85)</f>
        <v/>
      </c>
      <c r="R85" s="159" t="str">
        <f aca="false">IF(OR(N85="",Q85="",Q85=0),"",N85/Q85)</f>
        <v/>
      </c>
      <c r="S85" s="145" t="str">
        <f aca="false">IF(C85="","",IF(O85="","Open",IF(N85&gt;=0,"Won","Lost")))</f>
        <v/>
      </c>
      <c r="T85" s="150"/>
    </row>
    <row r="86" customFormat="false" ht="15" hidden="false" customHeight="true" outlineLevel="0" collapsed="false">
      <c r="A86" s="143" t="str">
        <f aca="false">IF(C86="","",ROW()-29)</f>
        <v/>
      </c>
      <c r="B86" s="144"/>
      <c r="C86" s="145"/>
      <c r="D86" s="145"/>
      <c r="E86" s="145"/>
      <c r="F86" s="143"/>
      <c r="G86" s="143"/>
      <c r="H86" s="146"/>
      <c r="I86" s="146"/>
      <c r="J86" s="146"/>
      <c r="K86" s="146" t="str">
        <f aca="false">IF(OR(H86="",J86="",E86=""),"",IF(E86="Long",J86-H86,H86-J86))</f>
        <v/>
      </c>
      <c r="L86" s="148" t="str">
        <f aca="false">IF(OR(K86="",F86="",G86=""),"",K86*F86*G86)</f>
        <v/>
      </c>
      <c r="M86" s="158"/>
      <c r="N86" s="148" t="str">
        <f aca="false">IF(L86="","",L86-IF(M86="",0,M86))</f>
        <v/>
      </c>
      <c r="O86" s="144"/>
      <c r="P86" s="148" t="str">
        <f aca="false">IF(OR(N86="",F86="",F86=0),"",N86/F86)</f>
        <v/>
      </c>
      <c r="Q86" s="158" t="str">
        <f aca="false">IF(OR(H86="",I86="",F86="",G86=""),"",ABS(H86-I86)*F86*G86)</f>
        <v/>
      </c>
      <c r="R86" s="159" t="str">
        <f aca="false">IF(OR(N86="",Q86="",Q86=0),"",N86/Q86)</f>
        <v/>
      </c>
      <c r="S86" s="145" t="str">
        <f aca="false">IF(C86="","",IF(O86="","Open",IF(N86&gt;=0,"Won","Lost")))</f>
        <v/>
      </c>
      <c r="T86" s="150"/>
    </row>
    <row r="87" customFormat="false" ht="15" hidden="false" customHeight="true" outlineLevel="0" collapsed="false">
      <c r="A87" s="143" t="str">
        <f aca="false">IF(C87="","",ROW()-29)</f>
        <v/>
      </c>
      <c r="B87" s="144"/>
      <c r="C87" s="145"/>
      <c r="D87" s="145"/>
      <c r="E87" s="145"/>
      <c r="F87" s="143"/>
      <c r="G87" s="143"/>
      <c r="H87" s="146"/>
      <c r="I87" s="146"/>
      <c r="J87" s="146"/>
      <c r="K87" s="146" t="str">
        <f aca="false">IF(OR(H87="",J87="",E87=""),"",IF(E87="Long",J87-H87,H87-J87))</f>
        <v/>
      </c>
      <c r="L87" s="148" t="str">
        <f aca="false">IF(OR(K87="",F87="",G87=""),"",K87*F87*G87)</f>
        <v/>
      </c>
      <c r="M87" s="158"/>
      <c r="N87" s="148" t="str">
        <f aca="false">IF(L87="","",L87-IF(M87="",0,M87))</f>
        <v/>
      </c>
      <c r="O87" s="144"/>
      <c r="P87" s="148" t="str">
        <f aca="false">IF(OR(N87="",F87="",F87=0),"",N87/F87)</f>
        <v/>
      </c>
      <c r="Q87" s="158" t="str">
        <f aca="false">IF(OR(H87="",I87="",F87="",G87=""),"",ABS(H87-I87)*F87*G87)</f>
        <v/>
      </c>
      <c r="R87" s="159" t="str">
        <f aca="false">IF(OR(N87="",Q87="",Q87=0),"",N87/Q87)</f>
        <v/>
      </c>
      <c r="S87" s="145" t="str">
        <f aca="false">IF(C87="","",IF(O87="","Open",IF(N87&gt;=0,"Won","Lost")))</f>
        <v/>
      </c>
      <c r="T87" s="150"/>
    </row>
    <row r="88" customFormat="false" ht="15" hidden="false" customHeight="true" outlineLevel="0" collapsed="false">
      <c r="A88" s="143" t="str">
        <f aca="false">IF(C88="","",ROW()-29)</f>
        <v/>
      </c>
      <c r="B88" s="144"/>
      <c r="C88" s="145"/>
      <c r="D88" s="145"/>
      <c r="E88" s="145"/>
      <c r="F88" s="143"/>
      <c r="G88" s="143"/>
      <c r="H88" s="146"/>
      <c r="I88" s="146"/>
      <c r="J88" s="146"/>
      <c r="K88" s="146" t="str">
        <f aca="false">IF(OR(H88="",J88="",E88=""),"",IF(E88="Long",J88-H88,H88-J88))</f>
        <v/>
      </c>
      <c r="L88" s="148" t="str">
        <f aca="false">IF(OR(K88="",F88="",G88=""),"",K88*F88*G88)</f>
        <v/>
      </c>
      <c r="M88" s="158"/>
      <c r="N88" s="148" t="str">
        <f aca="false">IF(L88="","",L88-IF(M88="",0,M88))</f>
        <v/>
      </c>
      <c r="O88" s="144"/>
      <c r="P88" s="148" t="str">
        <f aca="false">IF(OR(N88="",F88="",F88=0),"",N88/F88)</f>
        <v/>
      </c>
      <c r="Q88" s="158" t="str">
        <f aca="false">IF(OR(H88="",I88="",F88="",G88=""),"",ABS(H88-I88)*F88*G88)</f>
        <v/>
      </c>
      <c r="R88" s="159" t="str">
        <f aca="false">IF(OR(N88="",Q88="",Q88=0),"",N88/Q88)</f>
        <v/>
      </c>
      <c r="S88" s="145" t="str">
        <f aca="false">IF(C88="","",IF(O88="","Open",IF(N88&gt;=0,"Won","Lost")))</f>
        <v/>
      </c>
      <c r="T88" s="150"/>
    </row>
    <row r="89" customFormat="false" ht="15" hidden="false" customHeight="true" outlineLevel="0" collapsed="false">
      <c r="A89" s="143" t="str">
        <f aca="false">IF(C89="","",ROW()-29)</f>
        <v/>
      </c>
      <c r="B89" s="144"/>
      <c r="C89" s="145"/>
      <c r="D89" s="145"/>
      <c r="E89" s="145"/>
      <c r="F89" s="143"/>
      <c r="G89" s="143"/>
      <c r="H89" s="146"/>
      <c r="I89" s="146"/>
      <c r="J89" s="146"/>
      <c r="K89" s="146" t="str">
        <f aca="false">IF(OR(H89="",J89="",E89=""),"",IF(E89="Long",J89-H89,H89-J89))</f>
        <v/>
      </c>
      <c r="L89" s="148" t="str">
        <f aca="false">IF(OR(K89="",F89="",G89=""),"",K89*F89*G89)</f>
        <v/>
      </c>
      <c r="M89" s="158"/>
      <c r="N89" s="148" t="str">
        <f aca="false">IF(L89="","",L89-IF(M89="",0,M89))</f>
        <v/>
      </c>
      <c r="O89" s="144"/>
      <c r="P89" s="148" t="str">
        <f aca="false">IF(OR(N89="",F89="",F89=0),"",N89/F89)</f>
        <v/>
      </c>
      <c r="Q89" s="158" t="str">
        <f aca="false">IF(OR(H89="",I89="",F89="",G89=""),"",ABS(H89-I89)*F89*G89)</f>
        <v/>
      </c>
      <c r="R89" s="159" t="str">
        <f aca="false">IF(OR(N89="",Q89="",Q89=0),"",N89/Q89)</f>
        <v/>
      </c>
      <c r="S89" s="145" t="str">
        <f aca="false">IF(C89="","",IF(O89="","Open",IF(N89&gt;=0,"Won","Lost")))</f>
        <v/>
      </c>
      <c r="T89" s="150"/>
    </row>
    <row r="90" customFormat="false" ht="15" hidden="false" customHeight="true" outlineLevel="0" collapsed="false">
      <c r="A90" s="143" t="str">
        <f aca="false">IF(C90="","",ROW()-29)</f>
        <v/>
      </c>
      <c r="B90" s="144"/>
      <c r="C90" s="145"/>
      <c r="D90" s="145"/>
      <c r="E90" s="145"/>
      <c r="F90" s="143"/>
      <c r="G90" s="143"/>
      <c r="H90" s="146"/>
      <c r="I90" s="146"/>
      <c r="J90" s="146"/>
      <c r="K90" s="146" t="str">
        <f aca="false">IF(OR(H90="",J90="",E90=""),"",IF(E90="Long",J90-H90,H90-J90))</f>
        <v/>
      </c>
      <c r="L90" s="148" t="str">
        <f aca="false">IF(OR(K90="",F90="",G90=""),"",K90*F90*G90)</f>
        <v/>
      </c>
      <c r="M90" s="158"/>
      <c r="N90" s="148" t="str">
        <f aca="false">IF(L90="","",L90-IF(M90="",0,M90))</f>
        <v/>
      </c>
      <c r="O90" s="144"/>
      <c r="P90" s="148" t="str">
        <f aca="false">IF(OR(N90="",F90="",F90=0),"",N90/F90)</f>
        <v/>
      </c>
      <c r="Q90" s="158" t="str">
        <f aca="false">IF(OR(H90="",I90="",F90="",G90=""),"",ABS(H90-I90)*F90*G90)</f>
        <v/>
      </c>
      <c r="R90" s="159" t="str">
        <f aca="false">IF(OR(N90="",Q90="",Q90=0),"",N90/Q90)</f>
        <v/>
      </c>
      <c r="S90" s="145" t="str">
        <f aca="false">IF(C90="","",IF(O90="","Open",IF(N90&gt;=0,"Won","Lost")))</f>
        <v/>
      </c>
      <c r="T90" s="150"/>
    </row>
    <row r="91" customFormat="false" ht="15" hidden="false" customHeight="true" outlineLevel="0" collapsed="false">
      <c r="A91" s="143" t="str">
        <f aca="false">IF(C91="","",ROW()-29)</f>
        <v/>
      </c>
      <c r="B91" s="144"/>
      <c r="C91" s="145"/>
      <c r="D91" s="145"/>
      <c r="E91" s="145"/>
      <c r="F91" s="143"/>
      <c r="G91" s="143"/>
      <c r="H91" s="146"/>
      <c r="I91" s="146"/>
      <c r="J91" s="146"/>
      <c r="K91" s="146" t="str">
        <f aca="false">IF(OR(H91="",J91="",E91=""),"",IF(E91="Long",J91-H91,H91-J91))</f>
        <v/>
      </c>
      <c r="L91" s="148" t="str">
        <f aca="false">IF(OR(K91="",F91="",G91=""),"",K91*F91*G91)</f>
        <v/>
      </c>
      <c r="M91" s="158"/>
      <c r="N91" s="148" t="str">
        <f aca="false">IF(L91="","",L91-IF(M91="",0,M91))</f>
        <v/>
      </c>
      <c r="O91" s="144"/>
      <c r="P91" s="148" t="str">
        <f aca="false">IF(OR(N91="",F91="",F91=0),"",N91/F91)</f>
        <v/>
      </c>
      <c r="Q91" s="158" t="str">
        <f aca="false">IF(OR(H91="",I91="",F91="",G91=""),"",ABS(H91-I91)*F91*G91)</f>
        <v/>
      </c>
      <c r="R91" s="159" t="str">
        <f aca="false">IF(OR(N91="",Q91="",Q91=0),"",N91/Q91)</f>
        <v/>
      </c>
      <c r="S91" s="145" t="str">
        <f aca="false">IF(C91="","",IF(O91="","Open",IF(N91&gt;=0,"Won","Lost")))</f>
        <v/>
      </c>
      <c r="T91" s="150"/>
    </row>
    <row r="92" customFormat="false" ht="15" hidden="false" customHeight="true" outlineLevel="0" collapsed="false">
      <c r="A92" s="143" t="str">
        <f aca="false">IF(C92="","",ROW()-29)</f>
        <v/>
      </c>
      <c r="B92" s="144"/>
      <c r="C92" s="145"/>
      <c r="D92" s="145"/>
      <c r="E92" s="145"/>
      <c r="F92" s="143"/>
      <c r="G92" s="143"/>
      <c r="H92" s="146"/>
      <c r="I92" s="146"/>
      <c r="J92" s="146"/>
      <c r="K92" s="146" t="str">
        <f aca="false">IF(OR(H92="",J92="",E92=""),"",IF(E92="Long",J92-H92,H92-J92))</f>
        <v/>
      </c>
      <c r="L92" s="148" t="str">
        <f aca="false">IF(OR(K92="",F92="",G92=""),"",K92*F92*G92)</f>
        <v/>
      </c>
      <c r="M92" s="158"/>
      <c r="N92" s="148" t="str">
        <f aca="false">IF(L92="","",L92-IF(M92="",0,M92))</f>
        <v/>
      </c>
      <c r="O92" s="144"/>
      <c r="P92" s="148" t="str">
        <f aca="false">IF(OR(N92="",F92="",F92=0),"",N92/F92)</f>
        <v/>
      </c>
      <c r="Q92" s="158" t="str">
        <f aca="false">IF(OR(H92="",I92="",F92="",G92=""),"",ABS(H92-I92)*F92*G92)</f>
        <v/>
      </c>
      <c r="R92" s="159" t="str">
        <f aca="false">IF(OR(N92="",Q92="",Q92=0),"",N92/Q92)</f>
        <v/>
      </c>
      <c r="S92" s="145" t="str">
        <f aca="false">IF(C92="","",IF(O92="","Open",IF(N92&gt;=0,"Won","Lost")))</f>
        <v/>
      </c>
      <c r="T92" s="150"/>
    </row>
    <row r="93" customFormat="false" ht="15" hidden="false" customHeight="true" outlineLevel="0" collapsed="false">
      <c r="A93" s="143" t="str">
        <f aca="false">IF(C93="","",ROW()-29)</f>
        <v/>
      </c>
      <c r="B93" s="144"/>
      <c r="C93" s="145"/>
      <c r="D93" s="145"/>
      <c r="E93" s="145"/>
      <c r="F93" s="143"/>
      <c r="G93" s="143"/>
      <c r="H93" s="146"/>
      <c r="I93" s="146"/>
      <c r="J93" s="146"/>
      <c r="K93" s="146" t="str">
        <f aca="false">IF(OR(H93="",J93="",E93=""),"",IF(E93="Long",J93-H93,H93-J93))</f>
        <v/>
      </c>
      <c r="L93" s="148" t="str">
        <f aca="false">IF(OR(K93="",F93="",G93=""),"",K93*F93*G93)</f>
        <v/>
      </c>
      <c r="M93" s="158"/>
      <c r="N93" s="148" t="str">
        <f aca="false">IF(L93="","",L93-IF(M93="",0,M93))</f>
        <v/>
      </c>
      <c r="O93" s="144"/>
      <c r="P93" s="148" t="str">
        <f aca="false">IF(OR(N93="",F93="",F93=0),"",N93/F93)</f>
        <v/>
      </c>
      <c r="Q93" s="158" t="str">
        <f aca="false">IF(OR(H93="",I93="",F93="",G93=""),"",ABS(H93-I93)*F93*G93)</f>
        <v/>
      </c>
      <c r="R93" s="159" t="str">
        <f aca="false">IF(OR(N93="",Q93="",Q93=0),"",N93/Q93)</f>
        <v/>
      </c>
      <c r="S93" s="145" t="str">
        <f aca="false">IF(C93="","",IF(O93="","Open",IF(N93&gt;=0,"Won","Lost")))</f>
        <v/>
      </c>
      <c r="T93" s="150"/>
    </row>
    <row r="94" customFormat="false" ht="15" hidden="false" customHeight="true" outlineLevel="0" collapsed="false">
      <c r="A94" s="143" t="str">
        <f aca="false">IF(C94="","",ROW()-29)</f>
        <v/>
      </c>
      <c r="B94" s="144"/>
      <c r="C94" s="145"/>
      <c r="D94" s="145"/>
      <c r="E94" s="145"/>
      <c r="F94" s="143"/>
      <c r="G94" s="143"/>
      <c r="H94" s="146"/>
      <c r="I94" s="146"/>
      <c r="J94" s="146"/>
      <c r="K94" s="146" t="str">
        <f aca="false">IF(OR(H94="",J94="",E94=""),"",IF(E94="Long",J94-H94,H94-J94))</f>
        <v/>
      </c>
      <c r="L94" s="148" t="str">
        <f aca="false">IF(OR(K94="",F94="",G94=""),"",K94*F94*G94)</f>
        <v/>
      </c>
      <c r="M94" s="158"/>
      <c r="N94" s="148" t="str">
        <f aca="false">IF(L94="","",L94-IF(M94="",0,M94))</f>
        <v/>
      </c>
      <c r="O94" s="144"/>
      <c r="P94" s="148" t="str">
        <f aca="false">IF(OR(N94="",F94="",F94=0),"",N94/F94)</f>
        <v/>
      </c>
      <c r="Q94" s="158" t="str">
        <f aca="false">IF(OR(H94="",I94="",F94="",G94=""),"",ABS(H94-I94)*F94*G94)</f>
        <v/>
      </c>
      <c r="R94" s="159" t="str">
        <f aca="false">IF(OR(N94="",Q94="",Q94=0),"",N94/Q94)</f>
        <v/>
      </c>
      <c r="S94" s="145" t="str">
        <f aca="false">IF(C94="","",IF(O94="","Open",IF(N94&gt;=0,"Won","Lost")))</f>
        <v/>
      </c>
      <c r="T94" s="150"/>
    </row>
    <row r="95" customFormat="false" ht="15" hidden="false" customHeight="true" outlineLevel="0" collapsed="false">
      <c r="A95" s="143" t="str">
        <f aca="false">IF(C95="","",ROW()-29)</f>
        <v/>
      </c>
      <c r="B95" s="144"/>
      <c r="C95" s="145"/>
      <c r="D95" s="145"/>
      <c r="E95" s="145"/>
      <c r="F95" s="143"/>
      <c r="G95" s="143"/>
      <c r="H95" s="146"/>
      <c r="I95" s="146"/>
      <c r="J95" s="146"/>
      <c r="K95" s="146" t="str">
        <f aca="false">IF(OR(H95="",J95="",E95=""),"",IF(E95="Long",J95-H95,H95-J95))</f>
        <v/>
      </c>
      <c r="L95" s="148" t="str">
        <f aca="false">IF(OR(K95="",F95="",G95=""),"",K95*F95*G95)</f>
        <v/>
      </c>
      <c r="M95" s="158"/>
      <c r="N95" s="148" t="str">
        <f aca="false">IF(L95="","",L95-IF(M95="",0,M95))</f>
        <v/>
      </c>
      <c r="O95" s="144"/>
      <c r="P95" s="148" t="str">
        <f aca="false">IF(OR(N95="",F95="",F95=0),"",N95/F95)</f>
        <v/>
      </c>
      <c r="Q95" s="158" t="str">
        <f aca="false">IF(OR(H95="",I95="",F95="",G95=""),"",ABS(H95-I95)*F95*G95)</f>
        <v/>
      </c>
      <c r="R95" s="159" t="str">
        <f aca="false">IF(OR(N95="",Q95="",Q95=0),"",N95/Q95)</f>
        <v/>
      </c>
      <c r="S95" s="145" t="str">
        <f aca="false">IF(C95="","",IF(O95="","Open",IF(N95&gt;=0,"Won","Lost")))</f>
        <v/>
      </c>
      <c r="T95" s="150"/>
    </row>
    <row r="96" customFormat="false" ht="15" hidden="false" customHeight="true" outlineLevel="0" collapsed="false">
      <c r="A96" s="143" t="str">
        <f aca="false">IF(C96="","",ROW()-29)</f>
        <v/>
      </c>
      <c r="B96" s="144"/>
      <c r="C96" s="145"/>
      <c r="D96" s="145"/>
      <c r="E96" s="145"/>
      <c r="F96" s="143"/>
      <c r="G96" s="143"/>
      <c r="H96" s="146"/>
      <c r="I96" s="146"/>
      <c r="J96" s="146"/>
      <c r="K96" s="146" t="str">
        <f aca="false">IF(OR(H96="",J96="",E96=""),"",IF(E96="Long",J96-H96,H96-J96))</f>
        <v/>
      </c>
      <c r="L96" s="148" t="str">
        <f aca="false">IF(OR(K96="",F96="",G96=""),"",K96*F96*G96)</f>
        <v/>
      </c>
      <c r="M96" s="158"/>
      <c r="N96" s="148" t="str">
        <f aca="false">IF(L96="","",L96-IF(M96="",0,M96))</f>
        <v/>
      </c>
      <c r="O96" s="144"/>
      <c r="P96" s="148" t="str">
        <f aca="false">IF(OR(N96="",F96="",F96=0),"",N96/F96)</f>
        <v/>
      </c>
      <c r="Q96" s="158" t="str">
        <f aca="false">IF(OR(H96="",I96="",F96="",G96=""),"",ABS(H96-I96)*F96*G96)</f>
        <v/>
      </c>
      <c r="R96" s="159" t="str">
        <f aca="false">IF(OR(N96="",Q96="",Q96=0),"",N96/Q96)</f>
        <v/>
      </c>
      <c r="S96" s="145" t="str">
        <f aca="false">IF(C96="","",IF(O96="","Open",IF(N96&gt;=0,"Won","Lost")))</f>
        <v/>
      </c>
      <c r="T96" s="150"/>
    </row>
    <row r="97" customFormat="false" ht="15" hidden="false" customHeight="true" outlineLevel="0" collapsed="false">
      <c r="A97" s="143" t="str">
        <f aca="false">IF(C97="","",ROW()-29)</f>
        <v/>
      </c>
      <c r="B97" s="144"/>
      <c r="C97" s="145"/>
      <c r="D97" s="145"/>
      <c r="E97" s="145"/>
      <c r="F97" s="143"/>
      <c r="G97" s="143"/>
      <c r="H97" s="146"/>
      <c r="I97" s="146"/>
      <c r="J97" s="146"/>
      <c r="K97" s="146" t="str">
        <f aca="false">IF(OR(H97="",J97="",E97=""),"",IF(E97="Long",J97-H97,H97-J97))</f>
        <v/>
      </c>
      <c r="L97" s="148" t="str">
        <f aca="false">IF(OR(K97="",F97="",G97=""),"",K97*F97*G97)</f>
        <v/>
      </c>
      <c r="M97" s="158"/>
      <c r="N97" s="148" t="str">
        <f aca="false">IF(L97="","",L97-IF(M97="",0,M97))</f>
        <v/>
      </c>
      <c r="O97" s="144"/>
      <c r="P97" s="148" t="str">
        <f aca="false">IF(OR(N97="",F97="",F97=0),"",N97/F97)</f>
        <v/>
      </c>
      <c r="Q97" s="158" t="str">
        <f aca="false">IF(OR(H97="",I97="",F97="",G97=""),"",ABS(H97-I97)*F97*G97)</f>
        <v/>
      </c>
      <c r="R97" s="159" t="str">
        <f aca="false">IF(OR(N97="",Q97="",Q97=0),"",N97/Q97)</f>
        <v/>
      </c>
      <c r="S97" s="145" t="str">
        <f aca="false">IF(C97="","",IF(O97="","Open",IF(N97&gt;=0,"Won","Lost")))</f>
        <v/>
      </c>
      <c r="T97" s="150"/>
    </row>
    <row r="98" customFormat="false" ht="15" hidden="false" customHeight="true" outlineLevel="0" collapsed="false">
      <c r="A98" s="143" t="str">
        <f aca="false">IF(C98="","",ROW()-29)</f>
        <v/>
      </c>
      <c r="B98" s="144"/>
      <c r="C98" s="145"/>
      <c r="D98" s="145"/>
      <c r="E98" s="145"/>
      <c r="F98" s="143"/>
      <c r="G98" s="143"/>
      <c r="H98" s="146"/>
      <c r="I98" s="146"/>
      <c r="J98" s="146"/>
      <c r="K98" s="146" t="str">
        <f aca="false">IF(OR(H98="",J98="",E98=""),"",IF(E98="Long",J98-H98,H98-J98))</f>
        <v/>
      </c>
      <c r="L98" s="148" t="str">
        <f aca="false">IF(OR(K98="",F98="",G98=""),"",K98*F98*G98)</f>
        <v/>
      </c>
      <c r="M98" s="158"/>
      <c r="N98" s="148" t="str">
        <f aca="false">IF(L98="","",L98-IF(M98="",0,M98))</f>
        <v/>
      </c>
      <c r="O98" s="144"/>
      <c r="P98" s="148" t="str">
        <f aca="false">IF(OR(N98="",F98="",F98=0),"",N98/F98)</f>
        <v/>
      </c>
      <c r="Q98" s="158" t="str">
        <f aca="false">IF(OR(H98="",I98="",F98="",G98=""),"",ABS(H98-I98)*F98*G98)</f>
        <v/>
      </c>
      <c r="R98" s="159" t="str">
        <f aca="false">IF(OR(N98="",Q98="",Q98=0),"",N98/Q98)</f>
        <v/>
      </c>
      <c r="S98" s="145" t="str">
        <f aca="false">IF(C98="","",IF(O98="","Open",IF(N98&gt;=0,"Won","Lost")))</f>
        <v/>
      </c>
      <c r="T98" s="150"/>
    </row>
    <row r="99" customFormat="false" ht="15" hidden="false" customHeight="true" outlineLevel="0" collapsed="false">
      <c r="A99" s="143" t="str">
        <f aca="false">IF(C99="","",ROW()-29)</f>
        <v/>
      </c>
      <c r="B99" s="144"/>
      <c r="C99" s="145"/>
      <c r="D99" s="145"/>
      <c r="E99" s="145"/>
      <c r="F99" s="143"/>
      <c r="G99" s="143"/>
      <c r="H99" s="146"/>
      <c r="I99" s="146"/>
      <c r="J99" s="146"/>
      <c r="K99" s="146" t="str">
        <f aca="false">IF(OR(H99="",J99="",E99=""),"",IF(E99="Long",J99-H99,H99-J99))</f>
        <v/>
      </c>
      <c r="L99" s="148" t="str">
        <f aca="false">IF(OR(K99="",F99="",G99=""),"",K99*F99*G99)</f>
        <v/>
      </c>
      <c r="M99" s="158"/>
      <c r="N99" s="148" t="str">
        <f aca="false">IF(L99="","",L99-IF(M99="",0,M99))</f>
        <v/>
      </c>
      <c r="O99" s="144"/>
      <c r="P99" s="148" t="str">
        <f aca="false">IF(OR(N99="",F99="",F99=0),"",N99/F99)</f>
        <v/>
      </c>
      <c r="Q99" s="158" t="str">
        <f aca="false">IF(OR(H99="",I99="",F99="",G99=""),"",ABS(H99-I99)*F99*G99)</f>
        <v/>
      </c>
      <c r="R99" s="159" t="str">
        <f aca="false">IF(OR(N99="",Q99="",Q99=0),"",N99/Q99)</f>
        <v/>
      </c>
      <c r="S99" s="145" t="str">
        <f aca="false">IF(C99="","",IF(O99="","Open",IF(N99&gt;=0,"Won","Lost")))</f>
        <v/>
      </c>
      <c r="T99" s="150"/>
    </row>
    <row r="100" customFormat="false" ht="15" hidden="false" customHeight="true" outlineLevel="0" collapsed="false">
      <c r="A100" s="143" t="str">
        <f aca="false">IF(C100="","",ROW()-29)</f>
        <v/>
      </c>
      <c r="B100" s="144"/>
      <c r="C100" s="145"/>
      <c r="D100" s="145"/>
      <c r="E100" s="145"/>
      <c r="F100" s="143"/>
      <c r="G100" s="143"/>
      <c r="H100" s="146"/>
      <c r="I100" s="146"/>
      <c r="J100" s="146"/>
      <c r="K100" s="146" t="str">
        <f aca="false">IF(OR(H100="",J100="",E100=""),"",IF(E100="Long",J100-H100,H100-J100))</f>
        <v/>
      </c>
      <c r="L100" s="148" t="str">
        <f aca="false">IF(OR(K100="",F100="",G100=""),"",K100*F100*G100)</f>
        <v/>
      </c>
      <c r="M100" s="158"/>
      <c r="N100" s="148" t="str">
        <f aca="false">IF(L100="","",L100-IF(M100="",0,M100))</f>
        <v/>
      </c>
      <c r="O100" s="144"/>
      <c r="P100" s="148" t="str">
        <f aca="false">IF(OR(N100="",F100="",F100=0),"",N100/F100)</f>
        <v/>
      </c>
      <c r="Q100" s="158" t="str">
        <f aca="false">IF(OR(H100="",I100="",F100="",G100=""),"",ABS(H100-I100)*F100*G100)</f>
        <v/>
      </c>
      <c r="R100" s="159" t="str">
        <f aca="false">IF(OR(N100="",Q100="",Q100=0),"",N100/Q100)</f>
        <v/>
      </c>
      <c r="S100" s="145" t="str">
        <f aca="false">IF(C100="","",IF(O100="","Open",IF(N100&gt;=0,"Won","Lost")))</f>
        <v/>
      </c>
      <c r="T100" s="150"/>
    </row>
    <row r="101" customFormat="false" ht="15" hidden="false" customHeight="true" outlineLevel="0" collapsed="false">
      <c r="A101" s="143" t="str">
        <f aca="false">IF(C101="","",ROW()-29)</f>
        <v/>
      </c>
      <c r="B101" s="144"/>
      <c r="C101" s="145"/>
      <c r="D101" s="145"/>
      <c r="E101" s="145"/>
      <c r="F101" s="143"/>
      <c r="G101" s="143"/>
      <c r="H101" s="146"/>
      <c r="I101" s="146"/>
      <c r="J101" s="146"/>
      <c r="K101" s="146" t="str">
        <f aca="false">IF(OR(H101="",J101="",E101=""),"",IF(E101="Long",J101-H101,H101-J101))</f>
        <v/>
      </c>
      <c r="L101" s="148" t="str">
        <f aca="false">IF(OR(K101="",F101="",G101=""),"",K101*F101*G101)</f>
        <v/>
      </c>
      <c r="M101" s="158"/>
      <c r="N101" s="148" t="str">
        <f aca="false">IF(L101="","",L101-IF(M101="",0,M101))</f>
        <v/>
      </c>
      <c r="O101" s="144"/>
      <c r="P101" s="148" t="str">
        <f aca="false">IF(OR(N101="",F101="",F101=0),"",N101/F101)</f>
        <v/>
      </c>
      <c r="Q101" s="158" t="str">
        <f aca="false">IF(OR(H101="",I101="",F101="",G101=""),"",ABS(H101-I101)*F101*G101)</f>
        <v/>
      </c>
      <c r="R101" s="159" t="str">
        <f aca="false">IF(OR(N101="",Q101="",Q101=0),"",N101/Q101)</f>
        <v/>
      </c>
      <c r="S101" s="145" t="str">
        <f aca="false">IF(C101="","",IF(O101="","Open",IF(N101&gt;=0,"Won","Lost")))</f>
        <v/>
      </c>
      <c r="T101" s="150"/>
    </row>
    <row r="102" customFormat="false" ht="15" hidden="false" customHeight="true" outlineLevel="0" collapsed="false">
      <c r="A102" s="143" t="str">
        <f aca="false">IF(C102="","",ROW()-29)</f>
        <v/>
      </c>
      <c r="B102" s="144"/>
      <c r="C102" s="145"/>
      <c r="D102" s="145"/>
      <c r="E102" s="145"/>
      <c r="F102" s="143"/>
      <c r="G102" s="143"/>
      <c r="H102" s="146"/>
      <c r="I102" s="146"/>
      <c r="J102" s="146"/>
      <c r="K102" s="146" t="str">
        <f aca="false">IF(OR(H102="",J102="",E102=""),"",IF(E102="Long",J102-H102,H102-J102))</f>
        <v/>
      </c>
      <c r="L102" s="148" t="str">
        <f aca="false">IF(OR(K102="",F102="",G102=""),"",K102*F102*G102)</f>
        <v/>
      </c>
      <c r="M102" s="158"/>
      <c r="N102" s="148" t="str">
        <f aca="false">IF(L102="","",L102-IF(M102="",0,M102))</f>
        <v/>
      </c>
      <c r="O102" s="144"/>
      <c r="P102" s="148" t="str">
        <f aca="false">IF(OR(N102="",F102="",F102=0),"",N102/F102)</f>
        <v/>
      </c>
      <c r="Q102" s="158" t="str">
        <f aca="false">IF(OR(H102="",I102="",F102="",G102=""),"",ABS(H102-I102)*F102*G102)</f>
        <v/>
      </c>
      <c r="R102" s="159" t="str">
        <f aca="false">IF(OR(N102="",Q102="",Q102=0),"",N102/Q102)</f>
        <v/>
      </c>
      <c r="S102" s="145" t="str">
        <f aca="false">IF(C102="","",IF(O102="","Open",IF(N102&gt;=0,"Won","Lost")))</f>
        <v/>
      </c>
      <c r="T102" s="150"/>
    </row>
    <row r="103" customFormat="false" ht="15" hidden="false" customHeight="true" outlineLevel="0" collapsed="false">
      <c r="A103" s="143" t="str">
        <f aca="false">IF(C103="","",ROW()-29)</f>
        <v/>
      </c>
      <c r="B103" s="144"/>
      <c r="C103" s="145"/>
      <c r="D103" s="145"/>
      <c r="E103" s="145"/>
      <c r="F103" s="143"/>
      <c r="G103" s="143"/>
      <c r="H103" s="146"/>
      <c r="I103" s="146"/>
      <c r="J103" s="146"/>
      <c r="K103" s="146" t="str">
        <f aca="false">IF(OR(H103="",J103="",E103=""),"",IF(E103="Long",J103-H103,H103-J103))</f>
        <v/>
      </c>
      <c r="L103" s="148" t="str">
        <f aca="false">IF(OR(K103="",F103="",G103=""),"",K103*F103*G103)</f>
        <v/>
      </c>
      <c r="M103" s="158"/>
      <c r="N103" s="148" t="str">
        <f aca="false">IF(L103="","",L103-IF(M103="",0,M103))</f>
        <v/>
      </c>
      <c r="O103" s="144"/>
      <c r="P103" s="148" t="str">
        <f aca="false">IF(OR(N103="",F103="",F103=0),"",N103/F103)</f>
        <v/>
      </c>
      <c r="Q103" s="158" t="str">
        <f aca="false">IF(OR(H103="",I103="",F103="",G103=""),"",ABS(H103-I103)*F103*G103)</f>
        <v/>
      </c>
      <c r="R103" s="159" t="str">
        <f aca="false">IF(OR(N103="",Q103="",Q103=0),"",N103/Q103)</f>
        <v/>
      </c>
      <c r="S103" s="145" t="str">
        <f aca="false">IF(C103="","",IF(O103="","Open",IF(N103&gt;=0,"Won","Lost")))</f>
        <v/>
      </c>
      <c r="T103" s="150"/>
    </row>
    <row r="104" customFormat="false" ht="15" hidden="false" customHeight="true" outlineLevel="0" collapsed="false">
      <c r="A104" s="143" t="str">
        <f aca="false">IF(C104="","",ROW()-29)</f>
        <v/>
      </c>
      <c r="B104" s="144"/>
      <c r="C104" s="145"/>
      <c r="D104" s="145"/>
      <c r="E104" s="145"/>
      <c r="F104" s="143"/>
      <c r="G104" s="143"/>
      <c r="H104" s="146"/>
      <c r="I104" s="146"/>
      <c r="J104" s="146"/>
      <c r="K104" s="146" t="str">
        <f aca="false">IF(OR(H104="",J104="",E104=""),"",IF(E104="Long",J104-H104,H104-J104))</f>
        <v/>
      </c>
      <c r="L104" s="148" t="str">
        <f aca="false">IF(OR(K104="",F104="",G104=""),"",K104*F104*G104)</f>
        <v/>
      </c>
      <c r="M104" s="158"/>
      <c r="N104" s="148" t="str">
        <f aca="false">IF(L104="","",L104-IF(M104="",0,M104))</f>
        <v/>
      </c>
      <c r="O104" s="144"/>
      <c r="P104" s="148" t="str">
        <f aca="false">IF(OR(N104="",F104="",F104=0),"",N104/F104)</f>
        <v/>
      </c>
      <c r="Q104" s="158" t="str">
        <f aca="false">IF(OR(H104="",I104="",F104="",G104=""),"",ABS(H104-I104)*F104*G104)</f>
        <v/>
      </c>
      <c r="R104" s="159" t="str">
        <f aca="false">IF(OR(N104="",Q104="",Q104=0),"",N104/Q104)</f>
        <v/>
      </c>
      <c r="S104" s="145" t="str">
        <f aca="false">IF(C104="","",IF(O104="","Open",IF(N104&gt;=0,"Won","Lost")))</f>
        <v/>
      </c>
      <c r="T104" s="150"/>
    </row>
    <row r="105" customFormat="false" ht="15" hidden="false" customHeight="true" outlineLevel="0" collapsed="false">
      <c r="A105" s="143" t="str">
        <f aca="false">IF(C105="","",ROW()-29)</f>
        <v/>
      </c>
      <c r="B105" s="144"/>
      <c r="C105" s="145"/>
      <c r="D105" s="145"/>
      <c r="E105" s="145"/>
      <c r="F105" s="143"/>
      <c r="G105" s="143"/>
      <c r="H105" s="146"/>
      <c r="I105" s="146"/>
      <c r="J105" s="146"/>
      <c r="K105" s="146" t="str">
        <f aca="false">IF(OR(H105="",J105="",E105=""),"",IF(E105="Long",J105-H105,H105-J105))</f>
        <v/>
      </c>
      <c r="L105" s="148" t="str">
        <f aca="false">IF(OR(K105="",F105="",G105=""),"",K105*F105*G105)</f>
        <v/>
      </c>
      <c r="M105" s="158"/>
      <c r="N105" s="148" t="str">
        <f aca="false">IF(L105="","",L105-IF(M105="",0,M105))</f>
        <v/>
      </c>
      <c r="O105" s="144"/>
      <c r="P105" s="148" t="str">
        <f aca="false">IF(OR(N105="",F105="",F105=0),"",N105/F105)</f>
        <v/>
      </c>
      <c r="Q105" s="158" t="str">
        <f aca="false">IF(OR(H105="",I105="",F105="",G105=""),"",ABS(H105-I105)*F105*G105)</f>
        <v/>
      </c>
      <c r="R105" s="159" t="str">
        <f aca="false">IF(OR(N105="",Q105="",Q105=0),"",N105/Q105)</f>
        <v/>
      </c>
      <c r="S105" s="145" t="str">
        <f aca="false">IF(C105="","",IF(O105="","Open",IF(N105&gt;=0,"Won","Lost")))</f>
        <v/>
      </c>
      <c r="T105" s="150"/>
    </row>
    <row r="106" customFormat="false" ht="15" hidden="false" customHeight="true" outlineLevel="0" collapsed="false">
      <c r="A106" s="143" t="str">
        <f aca="false">IF(C106="","",ROW()-29)</f>
        <v/>
      </c>
      <c r="B106" s="144"/>
      <c r="C106" s="145"/>
      <c r="D106" s="145"/>
      <c r="E106" s="145"/>
      <c r="F106" s="143"/>
      <c r="G106" s="143"/>
      <c r="H106" s="146"/>
      <c r="I106" s="146"/>
      <c r="J106" s="146"/>
      <c r="K106" s="146" t="str">
        <f aca="false">IF(OR(H106="",J106="",E106=""),"",IF(E106="Long",J106-H106,H106-J106))</f>
        <v/>
      </c>
      <c r="L106" s="148" t="str">
        <f aca="false">IF(OR(K106="",F106="",G106=""),"",K106*F106*G106)</f>
        <v/>
      </c>
      <c r="M106" s="158"/>
      <c r="N106" s="148" t="str">
        <f aca="false">IF(L106="","",L106-IF(M106="",0,M106))</f>
        <v/>
      </c>
      <c r="O106" s="144"/>
      <c r="P106" s="148" t="str">
        <f aca="false">IF(OR(N106="",F106="",F106=0),"",N106/F106)</f>
        <v/>
      </c>
      <c r="Q106" s="158" t="str">
        <f aca="false">IF(OR(H106="",I106="",F106="",G106=""),"",ABS(H106-I106)*F106*G106)</f>
        <v/>
      </c>
      <c r="R106" s="159" t="str">
        <f aca="false">IF(OR(N106="",Q106="",Q106=0),"",N106/Q106)</f>
        <v/>
      </c>
      <c r="S106" s="145" t="str">
        <f aca="false">IF(C106="","",IF(O106="","Open",IF(N106&gt;=0,"Won","Lost")))</f>
        <v/>
      </c>
      <c r="T106" s="150"/>
    </row>
    <row r="107" customFormat="false" ht="15" hidden="false" customHeight="true" outlineLevel="0" collapsed="false">
      <c r="A107" s="143" t="str">
        <f aca="false">IF(C107="","",ROW()-29)</f>
        <v/>
      </c>
      <c r="B107" s="144"/>
      <c r="C107" s="145"/>
      <c r="D107" s="145"/>
      <c r="E107" s="145"/>
      <c r="F107" s="143"/>
      <c r="G107" s="143"/>
      <c r="H107" s="146"/>
      <c r="I107" s="146"/>
      <c r="J107" s="146"/>
      <c r="K107" s="146" t="str">
        <f aca="false">IF(OR(H107="",J107="",E107=""),"",IF(E107="Long",J107-H107,H107-J107))</f>
        <v/>
      </c>
      <c r="L107" s="148" t="str">
        <f aca="false">IF(OR(K107="",F107="",G107=""),"",K107*F107*G107)</f>
        <v/>
      </c>
      <c r="M107" s="158"/>
      <c r="N107" s="148" t="str">
        <f aca="false">IF(L107="","",L107-IF(M107="",0,M107))</f>
        <v/>
      </c>
      <c r="O107" s="144"/>
      <c r="P107" s="148" t="str">
        <f aca="false">IF(OR(N107="",F107="",F107=0),"",N107/F107)</f>
        <v/>
      </c>
      <c r="Q107" s="158" t="str">
        <f aca="false">IF(OR(H107="",I107="",F107="",G107=""),"",ABS(H107-I107)*F107*G107)</f>
        <v/>
      </c>
      <c r="R107" s="159" t="str">
        <f aca="false">IF(OR(N107="",Q107="",Q107=0),"",N107/Q107)</f>
        <v/>
      </c>
      <c r="S107" s="145" t="str">
        <f aca="false">IF(C107="","",IF(O107="","Open",IF(N107&gt;=0,"Won","Lost")))</f>
        <v/>
      </c>
      <c r="T107" s="150"/>
    </row>
    <row r="108" customFormat="false" ht="15" hidden="false" customHeight="true" outlineLevel="0" collapsed="false">
      <c r="A108" s="143" t="str">
        <f aca="false">IF(C108="","",ROW()-29)</f>
        <v/>
      </c>
      <c r="B108" s="144"/>
      <c r="C108" s="145"/>
      <c r="D108" s="145"/>
      <c r="E108" s="145"/>
      <c r="F108" s="143"/>
      <c r="G108" s="143"/>
      <c r="H108" s="146"/>
      <c r="I108" s="146"/>
      <c r="J108" s="146"/>
      <c r="K108" s="146" t="str">
        <f aca="false">IF(OR(H108="",J108="",E108=""),"",IF(E108="Long",J108-H108,H108-J108))</f>
        <v/>
      </c>
      <c r="L108" s="148" t="str">
        <f aca="false">IF(OR(K108="",F108="",G108=""),"",K108*F108*G108)</f>
        <v/>
      </c>
      <c r="M108" s="158"/>
      <c r="N108" s="148" t="str">
        <f aca="false">IF(L108="","",L108-IF(M108="",0,M108))</f>
        <v/>
      </c>
      <c r="O108" s="144"/>
      <c r="P108" s="148" t="str">
        <f aca="false">IF(OR(N108="",F108="",F108=0),"",N108/F108)</f>
        <v/>
      </c>
      <c r="Q108" s="158" t="str">
        <f aca="false">IF(OR(H108="",I108="",F108="",G108=""),"",ABS(H108-I108)*F108*G108)</f>
        <v/>
      </c>
      <c r="R108" s="159" t="str">
        <f aca="false">IF(OR(N108="",Q108="",Q108=0),"",N108/Q108)</f>
        <v/>
      </c>
      <c r="S108" s="145" t="str">
        <f aca="false">IF(C108="","",IF(O108="","Open",IF(N108&gt;=0,"Won","Lost")))</f>
        <v/>
      </c>
      <c r="T108" s="150"/>
    </row>
    <row r="109" customFormat="false" ht="15" hidden="false" customHeight="true" outlineLevel="0" collapsed="false">
      <c r="A109" s="143" t="str">
        <f aca="false">IF(C109="","",ROW()-29)</f>
        <v/>
      </c>
      <c r="B109" s="144"/>
      <c r="C109" s="145"/>
      <c r="D109" s="145"/>
      <c r="E109" s="145"/>
      <c r="F109" s="143"/>
      <c r="G109" s="143"/>
      <c r="H109" s="146"/>
      <c r="I109" s="146"/>
      <c r="J109" s="146"/>
      <c r="K109" s="146" t="str">
        <f aca="false">IF(OR(H109="",J109="",E109=""),"",IF(E109="Long",J109-H109,H109-J109))</f>
        <v/>
      </c>
      <c r="L109" s="148" t="str">
        <f aca="false">IF(OR(K109="",F109="",G109=""),"",K109*F109*G109)</f>
        <v/>
      </c>
      <c r="M109" s="158"/>
      <c r="N109" s="148" t="str">
        <f aca="false">IF(L109="","",L109-IF(M109="",0,M109))</f>
        <v/>
      </c>
      <c r="O109" s="144"/>
      <c r="P109" s="148" t="str">
        <f aca="false">IF(OR(N109="",F109="",F109=0),"",N109/F109)</f>
        <v/>
      </c>
      <c r="Q109" s="158" t="str">
        <f aca="false">IF(OR(H109="",I109="",F109="",G109=""),"",ABS(H109-I109)*F109*G109)</f>
        <v/>
      </c>
      <c r="R109" s="159" t="str">
        <f aca="false">IF(OR(N109="",Q109="",Q109=0),"",N109/Q109)</f>
        <v/>
      </c>
      <c r="S109" s="145" t="str">
        <f aca="false">IF(C109="","",IF(O109="","Open",IF(N109&gt;=0,"Won","Lost")))</f>
        <v/>
      </c>
      <c r="T109" s="150"/>
    </row>
    <row r="110" customFormat="false" ht="15" hidden="false" customHeight="true" outlineLevel="0" collapsed="false">
      <c r="A110" s="143" t="str">
        <f aca="false">IF(C110="","",ROW()-29)</f>
        <v/>
      </c>
      <c r="B110" s="144"/>
      <c r="C110" s="145"/>
      <c r="D110" s="145"/>
      <c r="E110" s="145"/>
      <c r="F110" s="143"/>
      <c r="G110" s="143"/>
      <c r="H110" s="146"/>
      <c r="I110" s="146"/>
      <c r="J110" s="146"/>
      <c r="K110" s="146" t="str">
        <f aca="false">IF(OR(H110="",J110="",E110=""),"",IF(E110="Long",J110-H110,H110-J110))</f>
        <v/>
      </c>
      <c r="L110" s="148" t="str">
        <f aca="false">IF(OR(K110="",F110="",G110=""),"",K110*F110*G110)</f>
        <v/>
      </c>
      <c r="M110" s="158"/>
      <c r="N110" s="148" t="str">
        <f aca="false">IF(L110="","",L110-IF(M110="",0,M110))</f>
        <v/>
      </c>
      <c r="O110" s="144"/>
      <c r="P110" s="148" t="str">
        <f aca="false">IF(OR(N110="",F110="",F110=0),"",N110/F110)</f>
        <v/>
      </c>
      <c r="Q110" s="158" t="str">
        <f aca="false">IF(OR(H110="",I110="",F110="",G110=""),"",ABS(H110-I110)*F110*G110)</f>
        <v/>
      </c>
      <c r="R110" s="159" t="str">
        <f aca="false">IF(OR(N110="",Q110="",Q110=0),"",N110/Q110)</f>
        <v/>
      </c>
      <c r="S110" s="145" t="str">
        <f aca="false">IF(C110="","",IF(O110="","Open",IF(N110&gt;=0,"Won","Lost")))</f>
        <v/>
      </c>
      <c r="T110" s="150"/>
    </row>
    <row r="111" customFormat="false" ht="15" hidden="false" customHeight="true" outlineLevel="0" collapsed="false">
      <c r="A111" s="143" t="str">
        <f aca="false">IF(C111="","",ROW()-29)</f>
        <v/>
      </c>
      <c r="B111" s="144"/>
      <c r="C111" s="145"/>
      <c r="D111" s="145"/>
      <c r="E111" s="145"/>
      <c r="F111" s="143"/>
      <c r="G111" s="143"/>
      <c r="H111" s="146"/>
      <c r="I111" s="146"/>
      <c r="J111" s="146"/>
      <c r="K111" s="146" t="str">
        <f aca="false">IF(OR(H111="",J111="",E111=""),"",IF(E111="Long",J111-H111,H111-J111))</f>
        <v/>
      </c>
      <c r="L111" s="148" t="str">
        <f aca="false">IF(OR(K111="",F111="",G111=""),"",K111*F111*G111)</f>
        <v/>
      </c>
      <c r="M111" s="158"/>
      <c r="N111" s="148" t="str">
        <f aca="false">IF(L111="","",L111-IF(M111="",0,M111))</f>
        <v/>
      </c>
      <c r="O111" s="144"/>
      <c r="P111" s="148" t="str">
        <f aca="false">IF(OR(N111="",F111="",F111=0),"",N111/F111)</f>
        <v/>
      </c>
      <c r="Q111" s="158" t="str">
        <f aca="false">IF(OR(H111="",I111="",F111="",G111=""),"",ABS(H111-I111)*F111*G111)</f>
        <v/>
      </c>
      <c r="R111" s="159" t="str">
        <f aca="false">IF(OR(N111="",Q111="",Q111=0),"",N111/Q111)</f>
        <v/>
      </c>
      <c r="S111" s="145" t="str">
        <f aca="false">IF(C111="","",IF(O111="","Open",IF(N111&gt;=0,"Won","Lost")))</f>
        <v/>
      </c>
      <c r="T111" s="150"/>
    </row>
    <row r="112" customFormat="false" ht="15" hidden="false" customHeight="true" outlineLevel="0" collapsed="false">
      <c r="A112" s="143" t="str">
        <f aca="false">IF(C112="","",ROW()-29)</f>
        <v/>
      </c>
      <c r="B112" s="144"/>
      <c r="C112" s="145"/>
      <c r="D112" s="145"/>
      <c r="E112" s="145"/>
      <c r="F112" s="143"/>
      <c r="G112" s="143"/>
      <c r="H112" s="146"/>
      <c r="I112" s="146"/>
      <c r="J112" s="146"/>
      <c r="K112" s="146" t="str">
        <f aca="false">IF(OR(H112="",J112="",E112=""),"",IF(E112="Long",J112-H112,H112-J112))</f>
        <v/>
      </c>
      <c r="L112" s="148" t="str">
        <f aca="false">IF(OR(K112="",F112="",G112=""),"",K112*F112*G112)</f>
        <v/>
      </c>
      <c r="M112" s="158"/>
      <c r="N112" s="148" t="str">
        <f aca="false">IF(L112="","",L112-IF(M112="",0,M112))</f>
        <v/>
      </c>
      <c r="O112" s="144"/>
      <c r="P112" s="148" t="str">
        <f aca="false">IF(OR(N112="",F112="",F112=0),"",N112/F112)</f>
        <v/>
      </c>
      <c r="Q112" s="158" t="str">
        <f aca="false">IF(OR(H112="",I112="",F112="",G112=""),"",ABS(H112-I112)*F112*G112)</f>
        <v/>
      </c>
      <c r="R112" s="159" t="str">
        <f aca="false">IF(OR(N112="",Q112="",Q112=0),"",N112/Q112)</f>
        <v/>
      </c>
      <c r="S112" s="145" t="str">
        <f aca="false">IF(C112="","",IF(O112="","Open",IF(N112&gt;=0,"Won","Lost")))</f>
        <v/>
      </c>
      <c r="T112" s="150"/>
    </row>
    <row r="113" customFormat="false" ht="15" hidden="false" customHeight="true" outlineLevel="0" collapsed="false">
      <c r="A113" s="143" t="str">
        <f aca="false">IF(C113="","",ROW()-29)</f>
        <v/>
      </c>
      <c r="B113" s="144"/>
      <c r="C113" s="145"/>
      <c r="D113" s="145"/>
      <c r="E113" s="145"/>
      <c r="F113" s="143"/>
      <c r="G113" s="143"/>
      <c r="H113" s="146"/>
      <c r="I113" s="146"/>
      <c r="J113" s="146"/>
      <c r="K113" s="146" t="str">
        <f aca="false">IF(OR(H113="",J113="",E113=""),"",IF(E113="Long",J113-H113,H113-J113))</f>
        <v/>
      </c>
      <c r="L113" s="148" t="str">
        <f aca="false">IF(OR(K113="",F113="",G113=""),"",K113*F113*G113)</f>
        <v/>
      </c>
      <c r="M113" s="158"/>
      <c r="N113" s="148" t="str">
        <f aca="false">IF(L113="","",L113-IF(M113="",0,M113))</f>
        <v/>
      </c>
      <c r="O113" s="144"/>
      <c r="P113" s="148" t="str">
        <f aca="false">IF(OR(N113="",F113="",F113=0),"",N113/F113)</f>
        <v/>
      </c>
      <c r="Q113" s="158" t="str">
        <f aca="false">IF(OR(H113="",I113="",F113="",G113=""),"",ABS(H113-I113)*F113*G113)</f>
        <v/>
      </c>
      <c r="R113" s="159" t="str">
        <f aca="false">IF(OR(N113="",Q113="",Q113=0),"",N113/Q113)</f>
        <v/>
      </c>
      <c r="S113" s="145" t="str">
        <f aca="false">IF(C113="","",IF(O113="","Open",IF(N113&gt;=0,"Won","Lost")))</f>
        <v/>
      </c>
      <c r="T113" s="150"/>
    </row>
    <row r="114" customFormat="false" ht="15" hidden="false" customHeight="true" outlineLevel="0" collapsed="false">
      <c r="A114" s="143" t="str">
        <f aca="false">IF(C114="","",ROW()-29)</f>
        <v/>
      </c>
      <c r="B114" s="144"/>
      <c r="C114" s="145"/>
      <c r="D114" s="145"/>
      <c r="E114" s="145"/>
      <c r="F114" s="143"/>
      <c r="G114" s="143"/>
      <c r="H114" s="146"/>
      <c r="I114" s="146"/>
      <c r="J114" s="146"/>
      <c r="K114" s="146" t="str">
        <f aca="false">IF(OR(H114="",J114="",E114=""),"",IF(E114="Long",J114-H114,H114-J114))</f>
        <v/>
      </c>
      <c r="L114" s="148" t="str">
        <f aca="false">IF(OR(K114="",F114="",G114=""),"",K114*F114*G114)</f>
        <v/>
      </c>
      <c r="M114" s="158"/>
      <c r="N114" s="148" t="str">
        <f aca="false">IF(L114="","",L114-IF(M114="",0,M114))</f>
        <v/>
      </c>
      <c r="O114" s="144"/>
      <c r="P114" s="148" t="str">
        <f aca="false">IF(OR(N114="",F114="",F114=0),"",N114/F114)</f>
        <v/>
      </c>
      <c r="Q114" s="158" t="str">
        <f aca="false">IF(OR(H114="",I114="",F114="",G114=""),"",ABS(H114-I114)*F114*G114)</f>
        <v/>
      </c>
      <c r="R114" s="159" t="str">
        <f aca="false">IF(OR(N114="",Q114="",Q114=0),"",N114/Q114)</f>
        <v/>
      </c>
      <c r="S114" s="145" t="str">
        <f aca="false">IF(C114="","",IF(O114="","Open",IF(N114&gt;=0,"Won","Lost")))</f>
        <v/>
      </c>
      <c r="T114" s="150"/>
    </row>
    <row r="115" customFormat="false" ht="15" hidden="false" customHeight="true" outlineLevel="0" collapsed="false">
      <c r="A115" s="143" t="str">
        <f aca="false">IF(C115="","",ROW()-29)</f>
        <v/>
      </c>
      <c r="B115" s="144"/>
      <c r="C115" s="145"/>
      <c r="D115" s="145"/>
      <c r="E115" s="145"/>
      <c r="F115" s="143"/>
      <c r="G115" s="143"/>
      <c r="H115" s="146"/>
      <c r="I115" s="146"/>
      <c r="J115" s="146"/>
      <c r="K115" s="146" t="str">
        <f aca="false">IF(OR(H115="",J115="",E115=""),"",IF(E115="Long",J115-H115,H115-J115))</f>
        <v/>
      </c>
      <c r="L115" s="148" t="str">
        <f aca="false">IF(OR(K115="",F115="",G115=""),"",K115*F115*G115)</f>
        <v/>
      </c>
      <c r="M115" s="158"/>
      <c r="N115" s="148" t="str">
        <f aca="false">IF(L115="","",L115-IF(M115="",0,M115))</f>
        <v/>
      </c>
      <c r="O115" s="144"/>
      <c r="P115" s="148" t="str">
        <f aca="false">IF(OR(N115="",F115="",F115=0),"",N115/F115)</f>
        <v/>
      </c>
      <c r="Q115" s="158" t="str">
        <f aca="false">IF(OR(H115="",I115="",F115="",G115=""),"",ABS(H115-I115)*F115*G115)</f>
        <v/>
      </c>
      <c r="R115" s="159" t="str">
        <f aca="false">IF(OR(N115="",Q115="",Q115=0),"",N115/Q115)</f>
        <v/>
      </c>
      <c r="S115" s="145" t="str">
        <f aca="false">IF(C115="","",IF(O115="","Open",IF(N115&gt;=0,"Won","Lost")))</f>
        <v/>
      </c>
      <c r="T115" s="150"/>
    </row>
    <row r="116" customFormat="false" ht="15" hidden="false" customHeight="true" outlineLevel="0" collapsed="false">
      <c r="A116" s="143" t="str">
        <f aca="false">IF(C116="","",ROW()-29)</f>
        <v/>
      </c>
      <c r="B116" s="144"/>
      <c r="C116" s="145"/>
      <c r="D116" s="145"/>
      <c r="E116" s="145"/>
      <c r="F116" s="143"/>
      <c r="G116" s="143"/>
      <c r="H116" s="146"/>
      <c r="I116" s="146"/>
      <c r="J116" s="146"/>
      <c r="K116" s="146" t="str">
        <f aca="false">IF(OR(H116="",J116="",E116=""),"",IF(E116="Long",J116-H116,H116-J116))</f>
        <v/>
      </c>
      <c r="L116" s="148" t="str">
        <f aca="false">IF(OR(K116="",F116="",G116=""),"",K116*F116*G116)</f>
        <v/>
      </c>
      <c r="M116" s="158"/>
      <c r="N116" s="148" t="str">
        <f aca="false">IF(L116="","",L116-IF(M116="",0,M116))</f>
        <v/>
      </c>
      <c r="O116" s="144"/>
      <c r="P116" s="148" t="str">
        <f aca="false">IF(OR(N116="",F116="",F116=0),"",N116/F116)</f>
        <v/>
      </c>
      <c r="Q116" s="158" t="str">
        <f aca="false">IF(OR(H116="",I116="",F116="",G116=""),"",ABS(H116-I116)*F116*G116)</f>
        <v/>
      </c>
      <c r="R116" s="159" t="str">
        <f aca="false">IF(OR(N116="",Q116="",Q116=0),"",N116/Q116)</f>
        <v/>
      </c>
      <c r="S116" s="145" t="str">
        <f aca="false">IF(C116="","",IF(O116="","Open",IF(N116&gt;=0,"Won","Lost")))</f>
        <v/>
      </c>
      <c r="T116" s="150"/>
    </row>
    <row r="117" customFormat="false" ht="15" hidden="false" customHeight="true" outlineLevel="0" collapsed="false">
      <c r="A117" s="143" t="str">
        <f aca="false">IF(C117="","",ROW()-29)</f>
        <v/>
      </c>
      <c r="B117" s="144"/>
      <c r="C117" s="145"/>
      <c r="D117" s="145"/>
      <c r="E117" s="145"/>
      <c r="F117" s="143"/>
      <c r="G117" s="143"/>
      <c r="H117" s="146"/>
      <c r="I117" s="146"/>
      <c r="J117" s="146"/>
      <c r="K117" s="146" t="str">
        <f aca="false">IF(OR(H117="",J117="",E117=""),"",IF(E117="Long",J117-H117,H117-J117))</f>
        <v/>
      </c>
      <c r="L117" s="148" t="str">
        <f aca="false">IF(OR(K117="",F117="",G117=""),"",K117*F117*G117)</f>
        <v/>
      </c>
      <c r="M117" s="158"/>
      <c r="N117" s="148" t="str">
        <f aca="false">IF(L117="","",L117-IF(M117="",0,M117))</f>
        <v/>
      </c>
      <c r="O117" s="144"/>
      <c r="P117" s="148" t="str">
        <f aca="false">IF(OR(N117="",F117="",F117=0),"",N117/F117)</f>
        <v/>
      </c>
      <c r="Q117" s="158" t="str">
        <f aca="false">IF(OR(H117="",I117="",F117="",G117=""),"",ABS(H117-I117)*F117*G117)</f>
        <v/>
      </c>
      <c r="R117" s="159" t="str">
        <f aca="false">IF(OR(N117="",Q117="",Q117=0),"",N117/Q117)</f>
        <v/>
      </c>
      <c r="S117" s="145" t="str">
        <f aca="false">IF(C117="","",IF(O117="","Open",IF(N117&gt;=0,"Won","Lost")))</f>
        <v/>
      </c>
      <c r="T117" s="150"/>
    </row>
    <row r="118" customFormat="false" ht="15" hidden="false" customHeight="true" outlineLevel="0" collapsed="false">
      <c r="A118" s="143" t="str">
        <f aca="false">IF(C118="","",ROW()-29)</f>
        <v/>
      </c>
      <c r="B118" s="144"/>
      <c r="C118" s="145"/>
      <c r="D118" s="145"/>
      <c r="E118" s="145"/>
      <c r="F118" s="143"/>
      <c r="G118" s="143"/>
      <c r="H118" s="146"/>
      <c r="I118" s="146"/>
      <c r="J118" s="146"/>
      <c r="K118" s="146" t="str">
        <f aca="false">IF(OR(H118="",J118="",E118=""),"",IF(E118="Long",J118-H118,H118-J118))</f>
        <v/>
      </c>
      <c r="L118" s="148" t="str">
        <f aca="false">IF(OR(K118="",F118="",G118=""),"",K118*F118*G118)</f>
        <v/>
      </c>
      <c r="M118" s="158"/>
      <c r="N118" s="148" t="str">
        <f aca="false">IF(L118="","",L118-IF(M118="",0,M118))</f>
        <v/>
      </c>
      <c r="O118" s="144"/>
      <c r="P118" s="148" t="str">
        <f aca="false">IF(OR(N118="",F118="",F118=0),"",N118/F118)</f>
        <v/>
      </c>
      <c r="Q118" s="158" t="str">
        <f aca="false">IF(OR(H118="",I118="",F118="",G118=""),"",ABS(H118-I118)*F118*G118)</f>
        <v/>
      </c>
      <c r="R118" s="159" t="str">
        <f aca="false">IF(OR(N118="",Q118="",Q118=0),"",N118/Q118)</f>
        <v/>
      </c>
      <c r="S118" s="145" t="str">
        <f aca="false">IF(C118="","",IF(O118="","Open",IF(N118&gt;=0,"Won","Lost")))</f>
        <v/>
      </c>
      <c r="T118" s="150"/>
    </row>
    <row r="119" customFormat="false" ht="15" hidden="false" customHeight="true" outlineLevel="0" collapsed="false">
      <c r="A119" s="143" t="str">
        <f aca="false">IF(C119="","",ROW()-29)</f>
        <v/>
      </c>
      <c r="B119" s="144"/>
      <c r="C119" s="145"/>
      <c r="D119" s="145"/>
      <c r="E119" s="145"/>
      <c r="F119" s="143"/>
      <c r="G119" s="143"/>
      <c r="H119" s="146"/>
      <c r="I119" s="146"/>
      <c r="J119" s="146"/>
      <c r="K119" s="146" t="str">
        <f aca="false">IF(OR(H119="",J119="",E119=""),"",IF(E119="Long",J119-H119,H119-J119))</f>
        <v/>
      </c>
      <c r="L119" s="148" t="str">
        <f aca="false">IF(OR(K119="",F119="",G119=""),"",K119*F119*G119)</f>
        <v/>
      </c>
      <c r="M119" s="158"/>
      <c r="N119" s="148" t="str">
        <f aca="false">IF(L119="","",L119-IF(M119="",0,M119))</f>
        <v/>
      </c>
      <c r="O119" s="144"/>
      <c r="P119" s="148" t="str">
        <f aca="false">IF(OR(N119="",F119="",F119=0),"",N119/F119)</f>
        <v/>
      </c>
      <c r="Q119" s="158" t="str">
        <f aca="false">IF(OR(H119="",I119="",F119="",G119=""),"",ABS(H119-I119)*F119*G119)</f>
        <v/>
      </c>
      <c r="R119" s="159" t="str">
        <f aca="false">IF(OR(N119="",Q119="",Q119=0),"",N119/Q119)</f>
        <v/>
      </c>
      <c r="S119" s="145" t="str">
        <f aca="false">IF(C119="","",IF(O119="","Open",IF(N119&gt;=0,"Won","Lost")))</f>
        <v/>
      </c>
      <c r="T119" s="150"/>
    </row>
    <row r="120" customFormat="false" ht="15" hidden="false" customHeight="true" outlineLevel="0" collapsed="false">
      <c r="A120" s="143" t="str">
        <f aca="false">IF(C120="","",ROW()-29)</f>
        <v/>
      </c>
      <c r="B120" s="144"/>
      <c r="C120" s="145"/>
      <c r="D120" s="145"/>
      <c r="E120" s="145"/>
      <c r="F120" s="143"/>
      <c r="G120" s="143"/>
      <c r="H120" s="146"/>
      <c r="I120" s="146"/>
      <c r="J120" s="146"/>
      <c r="K120" s="146" t="str">
        <f aca="false">IF(OR(H120="",J120="",E120=""),"",IF(E120="Long",J120-H120,H120-J120))</f>
        <v/>
      </c>
      <c r="L120" s="148" t="str">
        <f aca="false">IF(OR(K120="",F120="",G120=""),"",K120*F120*G120)</f>
        <v/>
      </c>
      <c r="M120" s="158"/>
      <c r="N120" s="148" t="str">
        <f aca="false">IF(L120="","",L120-IF(M120="",0,M120))</f>
        <v/>
      </c>
      <c r="O120" s="144"/>
      <c r="P120" s="148" t="str">
        <f aca="false">IF(OR(N120="",F120="",F120=0),"",N120/F120)</f>
        <v/>
      </c>
      <c r="Q120" s="158" t="str">
        <f aca="false">IF(OR(H120="",I120="",F120="",G120=""),"",ABS(H120-I120)*F120*G120)</f>
        <v/>
      </c>
      <c r="R120" s="159" t="str">
        <f aca="false">IF(OR(N120="",Q120="",Q120=0),"",N120/Q120)</f>
        <v/>
      </c>
      <c r="S120" s="145" t="str">
        <f aca="false">IF(C120="","",IF(O120="","Open",IF(N120&gt;=0,"Won","Lost")))</f>
        <v/>
      </c>
      <c r="T120" s="150"/>
    </row>
    <row r="121" customFormat="false" ht="15" hidden="false" customHeight="true" outlineLevel="0" collapsed="false">
      <c r="A121" s="143" t="str">
        <f aca="false">IF(C121="","",ROW()-29)</f>
        <v/>
      </c>
      <c r="B121" s="144"/>
      <c r="C121" s="145"/>
      <c r="D121" s="145"/>
      <c r="E121" s="145"/>
      <c r="F121" s="143"/>
      <c r="G121" s="143"/>
      <c r="H121" s="146"/>
      <c r="I121" s="146"/>
      <c r="J121" s="146"/>
      <c r="K121" s="146" t="str">
        <f aca="false">IF(OR(H121="",J121="",E121=""),"",IF(E121="Long",J121-H121,H121-J121))</f>
        <v/>
      </c>
      <c r="L121" s="148" t="str">
        <f aca="false">IF(OR(K121="",F121="",G121=""),"",K121*F121*G121)</f>
        <v/>
      </c>
      <c r="M121" s="158"/>
      <c r="N121" s="148" t="str">
        <f aca="false">IF(L121="","",L121-IF(M121="",0,M121))</f>
        <v/>
      </c>
      <c r="O121" s="144"/>
      <c r="P121" s="148" t="str">
        <f aca="false">IF(OR(N121="",F121="",F121=0),"",N121/F121)</f>
        <v/>
      </c>
      <c r="Q121" s="158" t="str">
        <f aca="false">IF(OR(H121="",I121="",F121="",G121=""),"",ABS(H121-I121)*F121*G121)</f>
        <v/>
      </c>
      <c r="R121" s="159" t="str">
        <f aca="false">IF(OR(N121="",Q121="",Q121=0),"",N121/Q121)</f>
        <v/>
      </c>
      <c r="S121" s="145" t="str">
        <f aca="false">IF(C121="","",IF(O121="","Open",IF(N121&gt;=0,"Won","Lost")))</f>
        <v/>
      </c>
      <c r="T121" s="150"/>
    </row>
    <row r="122" customFormat="false" ht="15" hidden="false" customHeight="true" outlineLevel="0" collapsed="false">
      <c r="A122" s="143" t="str">
        <f aca="false">IF(C122="","",ROW()-29)</f>
        <v/>
      </c>
      <c r="B122" s="144"/>
      <c r="C122" s="145"/>
      <c r="D122" s="145"/>
      <c r="E122" s="145"/>
      <c r="F122" s="143"/>
      <c r="G122" s="143"/>
      <c r="H122" s="146"/>
      <c r="I122" s="146"/>
      <c r="J122" s="146"/>
      <c r="K122" s="146" t="str">
        <f aca="false">IF(OR(H122="",J122="",E122=""),"",IF(E122="Long",J122-H122,H122-J122))</f>
        <v/>
      </c>
      <c r="L122" s="148" t="str">
        <f aca="false">IF(OR(K122="",F122="",G122=""),"",K122*F122*G122)</f>
        <v/>
      </c>
      <c r="M122" s="158"/>
      <c r="N122" s="148" t="str">
        <f aca="false">IF(L122="","",L122-IF(M122="",0,M122))</f>
        <v/>
      </c>
      <c r="O122" s="144"/>
      <c r="P122" s="148" t="str">
        <f aca="false">IF(OR(N122="",F122="",F122=0),"",N122/F122)</f>
        <v/>
      </c>
      <c r="Q122" s="158" t="str">
        <f aca="false">IF(OR(H122="",I122="",F122="",G122=""),"",ABS(H122-I122)*F122*G122)</f>
        <v/>
      </c>
      <c r="R122" s="159" t="str">
        <f aca="false">IF(OR(N122="",Q122="",Q122=0),"",N122/Q122)</f>
        <v/>
      </c>
      <c r="S122" s="145" t="str">
        <f aca="false">IF(C122="","",IF(O122="","Open",IF(N122&gt;=0,"Won","Lost")))</f>
        <v/>
      </c>
      <c r="T122" s="150"/>
    </row>
    <row r="123" customFormat="false" ht="15" hidden="false" customHeight="true" outlineLevel="0" collapsed="false">
      <c r="A123" s="143" t="str">
        <f aca="false">IF(C123="","",ROW()-29)</f>
        <v/>
      </c>
      <c r="B123" s="144"/>
      <c r="C123" s="145"/>
      <c r="D123" s="145"/>
      <c r="E123" s="145"/>
      <c r="F123" s="143"/>
      <c r="G123" s="143"/>
      <c r="H123" s="146"/>
      <c r="I123" s="146"/>
      <c r="J123" s="146"/>
      <c r="K123" s="146" t="str">
        <f aca="false">IF(OR(H123="",J123="",E123=""),"",IF(E123="Long",J123-H123,H123-J123))</f>
        <v/>
      </c>
      <c r="L123" s="148" t="str">
        <f aca="false">IF(OR(K123="",F123="",G123=""),"",K123*F123*G123)</f>
        <v/>
      </c>
      <c r="M123" s="158"/>
      <c r="N123" s="148" t="str">
        <f aca="false">IF(L123="","",L123-IF(M123="",0,M123))</f>
        <v/>
      </c>
      <c r="O123" s="144"/>
      <c r="P123" s="148" t="str">
        <f aca="false">IF(OR(N123="",F123="",F123=0),"",N123/F123)</f>
        <v/>
      </c>
      <c r="Q123" s="158" t="str">
        <f aca="false">IF(OR(H123="",I123="",F123="",G123=""),"",ABS(H123-I123)*F123*G123)</f>
        <v/>
      </c>
      <c r="R123" s="159" t="str">
        <f aca="false">IF(OR(N123="",Q123="",Q123=0),"",N123/Q123)</f>
        <v/>
      </c>
      <c r="S123" s="145" t="str">
        <f aca="false">IF(C123="","",IF(O123="","Open",IF(N123&gt;=0,"Won","Lost")))</f>
        <v/>
      </c>
      <c r="T123" s="150"/>
    </row>
    <row r="124" customFormat="false" ht="15" hidden="false" customHeight="true" outlineLevel="0" collapsed="false">
      <c r="A124" s="143" t="str">
        <f aca="false">IF(C124="","",ROW()-29)</f>
        <v/>
      </c>
      <c r="B124" s="144"/>
      <c r="C124" s="145"/>
      <c r="D124" s="145"/>
      <c r="E124" s="145"/>
      <c r="F124" s="143"/>
      <c r="G124" s="143"/>
      <c r="H124" s="146"/>
      <c r="I124" s="146"/>
      <c r="J124" s="146"/>
      <c r="K124" s="146" t="str">
        <f aca="false">IF(OR(H124="",J124="",E124=""),"",IF(E124="Long",J124-H124,H124-J124))</f>
        <v/>
      </c>
      <c r="L124" s="148" t="str">
        <f aca="false">IF(OR(K124="",F124="",G124=""),"",K124*F124*G124)</f>
        <v/>
      </c>
      <c r="M124" s="158"/>
      <c r="N124" s="148" t="str">
        <f aca="false">IF(L124="","",L124-IF(M124="",0,M124))</f>
        <v/>
      </c>
      <c r="O124" s="144"/>
      <c r="P124" s="148" t="str">
        <f aca="false">IF(OR(N124="",F124="",F124=0),"",N124/F124)</f>
        <v/>
      </c>
      <c r="Q124" s="158" t="str">
        <f aca="false">IF(OR(H124="",I124="",F124="",G124=""),"",ABS(H124-I124)*F124*G124)</f>
        <v/>
      </c>
      <c r="R124" s="159" t="str">
        <f aca="false">IF(OR(N124="",Q124="",Q124=0),"",N124/Q124)</f>
        <v/>
      </c>
      <c r="S124" s="145" t="str">
        <f aca="false">IF(C124="","",IF(O124="","Open",IF(N124&gt;=0,"Won","Lost")))</f>
        <v/>
      </c>
      <c r="T124" s="150"/>
    </row>
    <row r="125" customFormat="false" ht="15" hidden="false" customHeight="true" outlineLevel="0" collapsed="false">
      <c r="A125" s="143" t="str">
        <f aca="false">IF(C125="","",ROW()-29)</f>
        <v/>
      </c>
      <c r="B125" s="144"/>
      <c r="C125" s="145"/>
      <c r="D125" s="145"/>
      <c r="E125" s="145"/>
      <c r="F125" s="143"/>
      <c r="G125" s="143"/>
      <c r="H125" s="146"/>
      <c r="I125" s="146"/>
      <c r="J125" s="146"/>
      <c r="K125" s="146" t="str">
        <f aca="false">IF(OR(H125="",J125="",E125=""),"",IF(E125="Long",J125-H125,H125-J125))</f>
        <v/>
      </c>
      <c r="L125" s="148" t="str">
        <f aca="false">IF(OR(K125="",F125="",G125=""),"",K125*F125*G125)</f>
        <v/>
      </c>
      <c r="M125" s="158"/>
      <c r="N125" s="148" t="str">
        <f aca="false">IF(L125="","",L125-IF(M125="",0,M125))</f>
        <v/>
      </c>
      <c r="O125" s="144"/>
      <c r="P125" s="148" t="str">
        <f aca="false">IF(OR(N125="",F125="",F125=0),"",N125/F125)</f>
        <v/>
      </c>
      <c r="Q125" s="158" t="str">
        <f aca="false">IF(OR(H125="",I125="",F125="",G125=""),"",ABS(H125-I125)*F125*G125)</f>
        <v/>
      </c>
      <c r="R125" s="159" t="str">
        <f aca="false">IF(OR(N125="",Q125="",Q125=0),"",N125/Q125)</f>
        <v/>
      </c>
      <c r="S125" s="145" t="str">
        <f aca="false">IF(C125="","",IF(O125="","Open",IF(N125&gt;=0,"Won","Lost")))</f>
        <v/>
      </c>
      <c r="T125" s="150"/>
    </row>
    <row r="126" customFormat="false" ht="15" hidden="false" customHeight="true" outlineLevel="0" collapsed="false">
      <c r="A126" s="143" t="str">
        <f aca="false">IF(C126="","",ROW()-29)</f>
        <v/>
      </c>
      <c r="B126" s="144"/>
      <c r="C126" s="145"/>
      <c r="D126" s="145"/>
      <c r="E126" s="145"/>
      <c r="F126" s="143"/>
      <c r="G126" s="143"/>
      <c r="H126" s="146"/>
      <c r="I126" s="146"/>
      <c r="J126" s="146"/>
      <c r="K126" s="146" t="str">
        <f aca="false">IF(OR(H126="",J126="",E126=""),"",IF(E126="Long",J126-H126,H126-J126))</f>
        <v/>
      </c>
      <c r="L126" s="148" t="str">
        <f aca="false">IF(OR(K126="",F126="",G126=""),"",K126*F126*G126)</f>
        <v/>
      </c>
      <c r="M126" s="158"/>
      <c r="N126" s="148" t="str">
        <f aca="false">IF(L126="","",L126-IF(M126="",0,M126))</f>
        <v/>
      </c>
      <c r="O126" s="144"/>
      <c r="P126" s="148" t="str">
        <f aca="false">IF(OR(N126="",F126="",F126=0),"",N126/F126)</f>
        <v/>
      </c>
      <c r="Q126" s="158" t="str">
        <f aca="false">IF(OR(H126="",I126="",F126="",G126=""),"",ABS(H126-I126)*F126*G126)</f>
        <v/>
      </c>
      <c r="R126" s="159" t="str">
        <f aca="false">IF(OR(N126="",Q126="",Q126=0),"",N126/Q126)</f>
        <v/>
      </c>
      <c r="S126" s="145" t="str">
        <f aca="false">IF(C126="","",IF(O126="","Open",IF(N126&gt;=0,"Won","Lost")))</f>
        <v/>
      </c>
      <c r="T126" s="150"/>
    </row>
    <row r="127" customFormat="false" ht="15" hidden="false" customHeight="true" outlineLevel="0" collapsed="false">
      <c r="A127" s="143" t="str">
        <f aca="false">IF(C127="","",ROW()-29)</f>
        <v/>
      </c>
      <c r="B127" s="144"/>
      <c r="C127" s="145"/>
      <c r="D127" s="145"/>
      <c r="E127" s="145"/>
      <c r="F127" s="143"/>
      <c r="G127" s="143"/>
      <c r="H127" s="146"/>
      <c r="I127" s="146"/>
      <c r="J127" s="146"/>
      <c r="K127" s="146" t="str">
        <f aca="false">IF(OR(H127="",J127="",E127=""),"",IF(E127="Long",J127-H127,H127-J127))</f>
        <v/>
      </c>
      <c r="L127" s="148" t="str">
        <f aca="false">IF(OR(K127="",F127="",G127=""),"",K127*F127*G127)</f>
        <v/>
      </c>
      <c r="M127" s="158"/>
      <c r="N127" s="148" t="str">
        <f aca="false">IF(L127="","",L127-IF(M127="",0,M127))</f>
        <v/>
      </c>
      <c r="O127" s="144"/>
      <c r="P127" s="148" t="str">
        <f aca="false">IF(OR(N127="",F127="",F127=0),"",N127/F127)</f>
        <v/>
      </c>
      <c r="Q127" s="158" t="str">
        <f aca="false">IF(OR(H127="",I127="",F127="",G127=""),"",ABS(H127-I127)*F127*G127)</f>
        <v/>
      </c>
      <c r="R127" s="159" t="str">
        <f aca="false">IF(OR(N127="",Q127="",Q127=0),"",N127/Q127)</f>
        <v/>
      </c>
      <c r="S127" s="145" t="str">
        <f aca="false">IF(C127="","",IF(O127="","Open",IF(N127&gt;=0,"Won","Lost")))</f>
        <v/>
      </c>
      <c r="T127" s="150"/>
    </row>
    <row r="128" customFormat="false" ht="15" hidden="false" customHeight="true" outlineLevel="0" collapsed="false">
      <c r="A128" s="143" t="str">
        <f aca="false">IF(C128="","",ROW()-29)</f>
        <v/>
      </c>
      <c r="B128" s="144"/>
      <c r="C128" s="145"/>
      <c r="D128" s="145"/>
      <c r="E128" s="145"/>
      <c r="F128" s="143"/>
      <c r="G128" s="143"/>
      <c r="H128" s="146"/>
      <c r="I128" s="146"/>
      <c r="J128" s="146"/>
      <c r="K128" s="146" t="str">
        <f aca="false">IF(OR(H128="",J128="",E128=""),"",IF(E128="Long",J128-H128,H128-J128))</f>
        <v/>
      </c>
      <c r="L128" s="148" t="str">
        <f aca="false">IF(OR(K128="",F128="",G128=""),"",K128*F128*G128)</f>
        <v/>
      </c>
      <c r="M128" s="158"/>
      <c r="N128" s="148" t="str">
        <f aca="false">IF(L128="","",L128-IF(M128="",0,M128))</f>
        <v/>
      </c>
      <c r="O128" s="144"/>
      <c r="P128" s="148" t="str">
        <f aca="false">IF(OR(N128="",F128="",F128=0),"",N128/F128)</f>
        <v/>
      </c>
      <c r="Q128" s="158" t="str">
        <f aca="false">IF(OR(H128="",I128="",F128="",G128=""),"",ABS(H128-I128)*F128*G128)</f>
        <v/>
      </c>
      <c r="R128" s="159" t="str">
        <f aca="false">IF(OR(N128="",Q128="",Q128=0),"",N128/Q128)</f>
        <v/>
      </c>
      <c r="S128" s="145" t="str">
        <f aca="false">IF(C128="","",IF(O128="","Open",IF(N128&gt;=0,"Won","Lost")))</f>
        <v/>
      </c>
      <c r="T128" s="150"/>
    </row>
    <row r="129" customFormat="false" ht="15" hidden="false" customHeight="true" outlineLevel="0" collapsed="false">
      <c r="A129" s="143" t="str">
        <f aca="false">IF(C129="","",ROW()-29)</f>
        <v/>
      </c>
      <c r="B129" s="144"/>
      <c r="C129" s="145"/>
      <c r="D129" s="145"/>
      <c r="E129" s="145"/>
      <c r="F129" s="143"/>
      <c r="G129" s="143"/>
      <c r="H129" s="146"/>
      <c r="I129" s="146"/>
      <c r="J129" s="146"/>
      <c r="K129" s="146" t="str">
        <f aca="false">IF(OR(H129="",J129="",E129=""),"",IF(E129="Long",J129-H129,H129-J129))</f>
        <v/>
      </c>
      <c r="L129" s="148" t="str">
        <f aca="false">IF(OR(K129="",F129="",G129=""),"",K129*F129*G129)</f>
        <v/>
      </c>
      <c r="M129" s="158"/>
      <c r="N129" s="148" t="str">
        <f aca="false">IF(L129="","",L129-IF(M129="",0,M129))</f>
        <v/>
      </c>
      <c r="O129" s="144"/>
      <c r="P129" s="148" t="str">
        <f aca="false">IF(OR(N129="",F129="",F129=0),"",N129/F129)</f>
        <v/>
      </c>
      <c r="Q129" s="158" t="str">
        <f aca="false">IF(OR(H129="",I129="",F129="",G129=""),"",ABS(H129-I129)*F129*G129)</f>
        <v/>
      </c>
      <c r="R129" s="159" t="str">
        <f aca="false">IF(OR(N129="",Q129="",Q129=0),"",N129/Q129)</f>
        <v/>
      </c>
      <c r="S129" s="145" t="str">
        <f aca="false">IF(C129="","",IF(O129="","Open",IF(N129&gt;=0,"Won","Lost")))</f>
        <v/>
      </c>
      <c r="T129" s="150"/>
    </row>
    <row r="130" customFormat="false" ht="15" hidden="false" customHeight="true" outlineLevel="0" collapsed="false">
      <c r="A130" s="143" t="str">
        <f aca="false">IF(C130="","",ROW()-29)</f>
        <v/>
      </c>
      <c r="B130" s="144"/>
      <c r="C130" s="145"/>
      <c r="D130" s="145"/>
      <c r="E130" s="145"/>
      <c r="F130" s="143"/>
      <c r="G130" s="143"/>
      <c r="H130" s="146"/>
      <c r="I130" s="146"/>
      <c r="J130" s="146"/>
      <c r="K130" s="146" t="str">
        <f aca="false">IF(OR(H130="",J130="",E130=""),"",IF(E130="Long",J130-H130,H130-J130))</f>
        <v/>
      </c>
      <c r="L130" s="148" t="str">
        <f aca="false">IF(OR(K130="",F130="",G130=""),"",K130*F130*G130)</f>
        <v/>
      </c>
      <c r="M130" s="158"/>
      <c r="N130" s="148" t="str">
        <f aca="false">IF(L130="","",L130-IF(M130="",0,M130))</f>
        <v/>
      </c>
      <c r="O130" s="144"/>
      <c r="P130" s="148" t="str">
        <f aca="false">IF(OR(N130="",F130="",F130=0),"",N130/F130)</f>
        <v/>
      </c>
      <c r="Q130" s="158" t="str">
        <f aca="false">IF(OR(H130="",I130="",F130="",G130=""),"",ABS(H130-I130)*F130*G130)</f>
        <v/>
      </c>
      <c r="R130" s="159" t="str">
        <f aca="false">IF(OR(N130="",Q130="",Q130=0),"",N130/Q130)</f>
        <v/>
      </c>
      <c r="S130" s="145" t="str">
        <f aca="false">IF(C130="","",IF(O130="","Open",IF(N130&gt;=0,"Won","Lost")))</f>
        <v/>
      </c>
      <c r="T130" s="150"/>
    </row>
    <row r="131" customFormat="false" ht="15" hidden="false" customHeight="true" outlineLevel="0" collapsed="false">
      <c r="A131" s="143" t="str">
        <f aca="false">IF(C131="","",ROW()-29)</f>
        <v/>
      </c>
      <c r="B131" s="144"/>
      <c r="C131" s="145"/>
      <c r="D131" s="145"/>
      <c r="E131" s="145"/>
      <c r="F131" s="143"/>
      <c r="G131" s="143"/>
      <c r="H131" s="146"/>
      <c r="I131" s="146"/>
      <c r="J131" s="146"/>
      <c r="K131" s="146" t="str">
        <f aca="false">IF(OR(H131="",J131="",E131=""),"",IF(E131="Long",J131-H131,H131-J131))</f>
        <v/>
      </c>
      <c r="L131" s="148" t="str">
        <f aca="false">IF(OR(K131="",F131="",G131=""),"",K131*F131*G131)</f>
        <v/>
      </c>
      <c r="M131" s="158"/>
      <c r="N131" s="148" t="str">
        <f aca="false">IF(L131="","",L131-IF(M131="",0,M131))</f>
        <v/>
      </c>
      <c r="O131" s="144"/>
      <c r="P131" s="148" t="str">
        <f aca="false">IF(OR(N131="",F131="",F131=0),"",N131/F131)</f>
        <v/>
      </c>
      <c r="Q131" s="158" t="str">
        <f aca="false">IF(OR(H131="",I131="",F131="",G131=""),"",ABS(H131-I131)*F131*G131)</f>
        <v/>
      </c>
      <c r="R131" s="159" t="str">
        <f aca="false">IF(OR(N131="",Q131="",Q131=0),"",N131/Q131)</f>
        <v/>
      </c>
      <c r="S131" s="145" t="str">
        <f aca="false">IF(C131="","",IF(O131="","Open",IF(N131&gt;=0,"Won","Lost")))</f>
        <v/>
      </c>
      <c r="T131" s="150"/>
    </row>
    <row r="132" customFormat="false" ht="15" hidden="false" customHeight="true" outlineLevel="0" collapsed="false">
      <c r="A132" s="143" t="str">
        <f aca="false">IF(C132="","",ROW()-29)</f>
        <v/>
      </c>
      <c r="B132" s="144"/>
      <c r="C132" s="145"/>
      <c r="D132" s="145"/>
      <c r="E132" s="145"/>
      <c r="F132" s="143"/>
      <c r="G132" s="143"/>
      <c r="H132" s="146"/>
      <c r="I132" s="146"/>
      <c r="J132" s="146"/>
      <c r="K132" s="146" t="str">
        <f aca="false">IF(OR(H132="",J132="",E132=""),"",IF(E132="Long",J132-H132,H132-J132))</f>
        <v/>
      </c>
      <c r="L132" s="148" t="str">
        <f aca="false">IF(OR(K132="",F132="",G132=""),"",K132*F132*G132)</f>
        <v/>
      </c>
      <c r="M132" s="158"/>
      <c r="N132" s="148" t="str">
        <f aca="false">IF(L132="","",L132-IF(M132="",0,M132))</f>
        <v/>
      </c>
      <c r="O132" s="144"/>
      <c r="P132" s="148" t="str">
        <f aca="false">IF(OR(N132="",F132="",F132=0),"",N132/F132)</f>
        <v/>
      </c>
      <c r="Q132" s="158" t="str">
        <f aca="false">IF(OR(H132="",I132="",F132="",G132=""),"",ABS(H132-I132)*F132*G132)</f>
        <v/>
      </c>
      <c r="R132" s="159" t="str">
        <f aca="false">IF(OR(N132="",Q132="",Q132=0),"",N132/Q132)</f>
        <v/>
      </c>
      <c r="S132" s="145" t="str">
        <f aca="false">IF(C132="","",IF(O132="","Open",IF(N132&gt;=0,"Won","Lost")))</f>
        <v/>
      </c>
      <c r="T132" s="150"/>
    </row>
    <row r="133" customFormat="false" ht="15" hidden="false" customHeight="true" outlineLevel="0" collapsed="false">
      <c r="A133" s="143" t="str">
        <f aca="false">IF(C133="","",ROW()-29)</f>
        <v/>
      </c>
      <c r="B133" s="144"/>
      <c r="C133" s="145"/>
      <c r="D133" s="145"/>
      <c r="E133" s="145"/>
      <c r="F133" s="143"/>
      <c r="G133" s="143"/>
      <c r="H133" s="146"/>
      <c r="I133" s="146"/>
      <c r="J133" s="146"/>
      <c r="K133" s="146" t="str">
        <f aca="false">IF(OR(H133="",J133="",E133=""),"",IF(E133="Long",J133-H133,H133-J133))</f>
        <v/>
      </c>
      <c r="L133" s="148" t="str">
        <f aca="false">IF(OR(K133="",F133="",G133=""),"",K133*F133*G133)</f>
        <v/>
      </c>
      <c r="M133" s="158"/>
      <c r="N133" s="148" t="str">
        <f aca="false">IF(L133="","",L133-IF(M133="",0,M133))</f>
        <v/>
      </c>
      <c r="O133" s="144"/>
      <c r="P133" s="148" t="str">
        <f aca="false">IF(OR(N133="",F133="",F133=0),"",N133/F133)</f>
        <v/>
      </c>
      <c r="Q133" s="158" t="str">
        <f aca="false">IF(OR(H133="",I133="",F133="",G133=""),"",ABS(H133-I133)*F133*G133)</f>
        <v/>
      </c>
      <c r="R133" s="159" t="str">
        <f aca="false">IF(OR(N133="",Q133="",Q133=0),"",N133/Q133)</f>
        <v/>
      </c>
      <c r="S133" s="145" t="str">
        <f aca="false">IF(C133="","",IF(O133="","Open",IF(N133&gt;=0,"Won","Lost")))</f>
        <v/>
      </c>
      <c r="T133" s="150"/>
    </row>
    <row r="134" customFormat="false" ht="15" hidden="false" customHeight="true" outlineLevel="0" collapsed="false">
      <c r="A134" s="143" t="str">
        <f aca="false">IF(C134="","",ROW()-29)</f>
        <v/>
      </c>
      <c r="B134" s="144"/>
      <c r="C134" s="145"/>
      <c r="D134" s="145"/>
      <c r="E134" s="145"/>
      <c r="F134" s="143"/>
      <c r="G134" s="143"/>
      <c r="H134" s="146"/>
      <c r="I134" s="146"/>
      <c r="J134" s="146"/>
      <c r="K134" s="146" t="str">
        <f aca="false">IF(OR(H134="",J134="",E134=""),"",IF(E134="Long",J134-H134,H134-J134))</f>
        <v/>
      </c>
      <c r="L134" s="148" t="str">
        <f aca="false">IF(OR(K134="",F134="",G134=""),"",K134*F134*G134)</f>
        <v/>
      </c>
      <c r="M134" s="158"/>
      <c r="N134" s="148" t="str">
        <f aca="false">IF(L134="","",L134-IF(M134="",0,M134))</f>
        <v/>
      </c>
      <c r="O134" s="144"/>
      <c r="P134" s="148" t="str">
        <f aca="false">IF(OR(N134="",F134="",F134=0),"",N134/F134)</f>
        <v/>
      </c>
      <c r="Q134" s="158" t="str">
        <f aca="false">IF(OR(H134="",I134="",F134="",G134=""),"",ABS(H134-I134)*F134*G134)</f>
        <v/>
      </c>
      <c r="R134" s="159" t="str">
        <f aca="false">IF(OR(N134="",Q134="",Q134=0),"",N134/Q134)</f>
        <v/>
      </c>
      <c r="S134" s="145" t="str">
        <f aca="false">IF(C134="","",IF(O134="","Open",IF(N134&gt;=0,"Won","Lost")))</f>
        <v/>
      </c>
      <c r="T134" s="150"/>
    </row>
    <row r="135" customFormat="false" ht="15" hidden="false" customHeight="true" outlineLevel="0" collapsed="false">
      <c r="A135" s="143" t="str">
        <f aca="false">IF(C135="","",ROW()-29)</f>
        <v/>
      </c>
      <c r="B135" s="144"/>
      <c r="C135" s="145"/>
      <c r="D135" s="145"/>
      <c r="E135" s="145"/>
      <c r="F135" s="143"/>
      <c r="G135" s="143"/>
      <c r="H135" s="146"/>
      <c r="I135" s="146"/>
      <c r="J135" s="146"/>
      <c r="K135" s="146" t="str">
        <f aca="false">IF(OR(H135="",J135="",E135=""),"",IF(E135="Long",J135-H135,H135-J135))</f>
        <v/>
      </c>
      <c r="L135" s="148" t="str">
        <f aca="false">IF(OR(K135="",F135="",G135=""),"",K135*F135*G135)</f>
        <v/>
      </c>
      <c r="M135" s="158"/>
      <c r="N135" s="148" t="str">
        <f aca="false">IF(L135="","",L135-IF(M135="",0,M135))</f>
        <v/>
      </c>
      <c r="O135" s="144"/>
      <c r="P135" s="148" t="str">
        <f aca="false">IF(OR(N135="",F135="",F135=0),"",N135/F135)</f>
        <v/>
      </c>
      <c r="Q135" s="158" t="str">
        <f aca="false">IF(OR(H135="",I135="",F135="",G135=""),"",ABS(H135-I135)*F135*G135)</f>
        <v/>
      </c>
      <c r="R135" s="159" t="str">
        <f aca="false">IF(OR(N135="",Q135="",Q135=0),"",N135/Q135)</f>
        <v/>
      </c>
      <c r="S135" s="145" t="str">
        <f aca="false">IF(C135="","",IF(O135="","Open",IF(N135&gt;=0,"Won","Lost")))</f>
        <v/>
      </c>
      <c r="T135" s="150"/>
    </row>
    <row r="136" customFormat="false" ht="15" hidden="false" customHeight="true" outlineLevel="0" collapsed="false">
      <c r="A136" s="143" t="str">
        <f aca="false">IF(C136="","",ROW()-29)</f>
        <v/>
      </c>
      <c r="B136" s="144"/>
      <c r="C136" s="145"/>
      <c r="D136" s="145"/>
      <c r="E136" s="145"/>
      <c r="F136" s="143"/>
      <c r="G136" s="143"/>
      <c r="H136" s="146"/>
      <c r="I136" s="146"/>
      <c r="J136" s="146"/>
      <c r="K136" s="146" t="str">
        <f aca="false">IF(OR(H136="",J136="",E136=""),"",IF(E136="Long",J136-H136,H136-J136))</f>
        <v/>
      </c>
      <c r="L136" s="148" t="str">
        <f aca="false">IF(OR(K136="",F136="",G136=""),"",K136*F136*G136)</f>
        <v/>
      </c>
      <c r="M136" s="158"/>
      <c r="N136" s="148" t="str">
        <f aca="false">IF(L136="","",L136-IF(M136="",0,M136))</f>
        <v/>
      </c>
      <c r="O136" s="144"/>
      <c r="P136" s="148" t="str">
        <f aca="false">IF(OR(N136="",F136="",F136=0),"",N136/F136)</f>
        <v/>
      </c>
      <c r="Q136" s="158" t="str">
        <f aca="false">IF(OR(H136="",I136="",F136="",G136=""),"",ABS(H136-I136)*F136*G136)</f>
        <v/>
      </c>
      <c r="R136" s="159" t="str">
        <f aca="false">IF(OR(N136="",Q136="",Q136=0),"",N136/Q136)</f>
        <v/>
      </c>
      <c r="S136" s="145" t="str">
        <f aca="false">IF(C136="","",IF(O136="","Open",IF(N136&gt;=0,"Won","Lost")))</f>
        <v/>
      </c>
      <c r="T136" s="150"/>
    </row>
    <row r="137" customFormat="false" ht="15" hidden="false" customHeight="true" outlineLevel="0" collapsed="false">
      <c r="A137" s="143" t="str">
        <f aca="false">IF(C137="","",ROW()-29)</f>
        <v/>
      </c>
      <c r="B137" s="144"/>
      <c r="C137" s="145"/>
      <c r="D137" s="145"/>
      <c r="E137" s="145"/>
      <c r="F137" s="143"/>
      <c r="G137" s="143"/>
      <c r="H137" s="146"/>
      <c r="I137" s="146"/>
      <c r="J137" s="146"/>
      <c r="K137" s="146" t="str">
        <f aca="false">IF(OR(H137="",J137="",E137=""),"",IF(E137="Long",J137-H137,H137-J137))</f>
        <v/>
      </c>
      <c r="L137" s="148" t="str">
        <f aca="false">IF(OR(K137="",F137="",G137=""),"",K137*F137*G137)</f>
        <v/>
      </c>
      <c r="M137" s="158"/>
      <c r="N137" s="148" t="str">
        <f aca="false">IF(L137="","",L137-IF(M137="",0,M137))</f>
        <v/>
      </c>
      <c r="O137" s="144"/>
      <c r="P137" s="148" t="str">
        <f aca="false">IF(OR(N137="",F137="",F137=0),"",N137/F137)</f>
        <v/>
      </c>
      <c r="Q137" s="158" t="str">
        <f aca="false">IF(OR(H137="",I137="",F137="",G137=""),"",ABS(H137-I137)*F137*G137)</f>
        <v/>
      </c>
      <c r="R137" s="159" t="str">
        <f aca="false">IF(OR(N137="",Q137="",Q137=0),"",N137/Q137)</f>
        <v/>
      </c>
      <c r="S137" s="145" t="str">
        <f aca="false">IF(C137="","",IF(O137="","Open",IF(N137&gt;=0,"Won","Lost")))</f>
        <v/>
      </c>
      <c r="T137" s="150"/>
    </row>
    <row r="138" customFormat="false" ht="15" hidden="false" customHeight="true" outlineLevel="0" collapsed="false">
      <c r="A138" s="143" t="str">
        <f aca="false">IF(C138="","",ROW()-29)</f>
        <v/>
      </c>
      <c r="B138" s="144"/>
      <c r="C138" s="145"/>
      <c r="D138" s="145"/>
      <c r="E138" s="145"/>
      <c r="F138" s="143"/>
      <c r="G138" s="143"/>
      <c r="H138" s="146"/>
      <c r="I138" s="146"/>
      <c r="J138" s="146"/>
      <c r="K138" s="146" t="str">
        <f aca="false">IF(OR(H138="",J138="",E138=""),"",IF(E138="Long",J138-H138,H138-J138))</f>
        <v/>
      </c>
      <c r="L138" s="148" t="str">
        <f aca="false">IF(OR(K138="",F138="",G138=""),"",K138*F138*G138)</f>
        <v/>
      </c>
      <c r="M138" s="158"/>
      <c r="N138" s="148" t="str">
        <f aca="false">IF(L138="","",L138-IF(M138="",0,M138))</f>
        <v/>
      </c>
      <c r="O138" s="144"/>
      <c r="P138" s="148" t="str">
        <f aca="false">IF(OR(N138="",F138="",F138=0),"",N138/F138)</f>
        <v/>
      </c>
      <c r="Q138" s="158" t="str">
        <f aca="false">IF(OR(H138="",I138="",F138="",G138=""),"",ABS(H138-I138)*F138*G138)</f>
        <v/>
      </c>
      <c r="R138" s="159" t="str">
        <f aca="false">IF(OR(N138="",Q138="",Q138=0),"",N138/Q138)</f>
        <v/>
      </c>
      <c r="S138" s="145" t="str">
        <f aca="false">IF(C138="","",IF(O138="","Open",IF(N138&gt;=0,"Won","Lost")))</f>
        <v/>
      </c>
      <c r="T138" s="150"/>
    </row>
    <row r="139" customFormat="false" ht="15" hidden="false" customHeight="true" outlineLevel="0" collapsed="false">
      <c r="A139" s="143" t="str">
        <f aca="false">IF(C139="","",ROW()-29)</f>
        <v/>
      </c>
      <c r="B139" s="144"/>
      <c r="C139" s="145"/>
      <c r="D139" s="145"/>
      <c r="E139" s="145"/>
      <c r="F139" s="143"/>
      <c r="G139" s="143"/>
      <c r="H139" s="146"/>
      <c r="I139" s="146"/>
      <c r="J139" s="146"/>
      <c r="K139" s="146" t="str">
        <f aca="false">IF(OR(H139="",J139="",E139=""),"",IF(E139="Long",J139-H139,H139-J139))</f>
        <v/>
      </c>
      <c r="L139" s="148" t="str">
        <f aca="false">IF(OR(K139="",F139="",G139=""),"",K139*F139*G139)</f>
        <v/>
      </c>
      <c r="M139" s="158"/>
      <c r="N139" s="148" t="str">
        <f aca="false">IF(L139="","",L139-IF(M139="",0,M139))</f>
        <v/>
      </c>
      <c r="O139" s="144"/>
      <c r="P139" s="148" t="str">
        <f aca="false">IF(OR(N139="",F139="",F139=0),"",N139/F139)</f>
        <v/>
      </c>
      <c r="Q139" s="158" t="str">
        <f aca="false">IF(OR(H139="",I139="",F139="",G139=""),"",ABS(H139-I139)*F139*G139)</f>
        <v/>
      </c>
      <c r="R139" s="159" t="str">
        <f aca="false">IF(OR(N139="",Q139="",Q139=0),"",N139/Q139)</f>
        <v/>
      </c>
      <c r="S139" s="145" t="str">
        <f aca="false">IF(C139="","",IF(O139="","Open",IF(N139&gt;=0,"Won","Lost")))</f>
        <v/>
      </c>
      <c r="T139" s="150"/>
    </row>
    <row r="140" customFormat="false" ht="15" hidden="false" customHeight="true" outlineLevel="0" collapsed="false">
      <c r="A140" s="143" t="str">
        <f aca="false">IF(C140="","",ROW()-29)</f>
        <v/>
      </c>
      <c r="B140" s="144"/>
      <c r="C140" s="145"/>
      <c r="D140" s="145"/>
      <c r="E140" s="145"/>
      <c r="F140" s="143"/>
      <c r="G140" s="143"/>
      <c r="H140" s="146"/>
      <c r="I140" s="146"/>
      <c r="J140" s="146"/>
      <c r="K140" s="146" t="str">
        <f aca="false">IF(OR(H140="",J140="",E140=""),"",IF(E140="Long",J140-H140,H140-J140))</f>
        <v/>
      </c>
      <c r="L140" s="148" t="str">
        <f aca="false">IF(OR(K140="",F140="",G140=""),"",K140*F140*G140)</f>
        <v/>
      </c>
      <c r="M140" s="158"/>
      <c r="N140" s="148" t="str">
        <f aca="false">IF(L140="","",L140-IF(M140="",0,M140))</f>
        <v/>
      </c>
      <c r="O140" s="144"/>
      <c r="P140" s="148" t="str">
        <f aca="false">IF(OR(N140="",F140="",F140=0),"",N140/F140)</f>
        <v/>
      </c>
      <c r="Q140" s="158" t="str">
        <f aca="false">IF(OR(H140="",I140="",F140="",G140=""),"",ABS(H140-I140)*F140*G140)</f>
        <v/>
      </c>
      <c r="R140" s="159" t="str">
        <f aca="false">IF(OR(N140="",Q140="",Q140=0),"",N140/Q140)</f>
        <v/>
      </c>
      <c r="S140" s="145" t="str">
        <f aca="false">IF(C140="","",IF(O140="","Open",IF(N140&gt;=0,"Won","Lost")))</f>
        <v/>
      </c>
      <c r="T140" s="150"/>
    </row>
    <row r="141" customFormat="false" ht="15" hidden="false" customHeight="true" outlineLevel="0" collapsed="false">
      <c r="A141" s="143" t="str">
        <f aca="false">IF(C141="","",ROW()-29)</f>
        <v/>
      </c>
      <c r="B141" s="144"/>
      <c r="C141" s="145"/>
      <c r="D141" s="145"/>
      <c r="E141" s="145"/>
      <c r="F141" s="143"/>
      <c r="G141" s="143"/>
      <c r="H141" s="146"/>
      <c r="I141" s="146"/>
      <c r="J141" s="146"/>
      <c r="K141" s="146" t="str">
        <f aca="false">IF(OR(H141="",J141="",E141=""),"",IF(E141="Long",J141-H141,H141-J141))</f>
        <v/>
      </c>
      <c r="L141" s="148" t="str">
        <f aca="false">IF(OR(K141="",F141="",G141=""),"",K141*F141*G141)</f>
        <v/>
      </c>
      <c r="M141" s="158"/>
      <c r="N141" s="148" t="str">
        <f aca="false">IF(L141="","",L141-IF(M141="",0,M141))</f>
        <v/>
      </c>
      <c r="O141" s="144"/>
      <c r="P141" s="148" t="str">
        <f aca="false">IF(OR(N141="",F141="",F141=0),"",N141/F141)</f>
        <v/>
      </c>
      <c r="Q141" s="158" t="str">
        <f aca="false">IF(OR(H141="",I141="",F141="",G141=""),"",ABS(H141-I141)*F141*G141)</f>
        <v/>
      </c>
      <c r="R141" s="159" t="str">
        <f aca="false">IF(OR(N141="",Q141="",Q141=0),"",N141/Q141)</f>
        <v/>
      </c>
      <c r="S141" s="145" t="str">
        <f aca="false">IF(C141="","",IF(O141="","Open",IF(N141&gt;=0,"Won","Lost")))</f>
        <v/>
      </c>
      <c r="T141" s="150"/>
    </row>
    <row r="142" customFormat="false" ht="15" hidden="false" customHeight="true" outlineLevel="0" collapsed="false">
      <c r="A142" s="143" t="str">
        <f aca="false">IF(C142="","",ROW()-29)</f>
        <v/>
      </c>
      <c r="B142" s="144"/>
      <c r="C142" s="145"/>
      <c r="D142" s="145"/>
      <c r="E142" s="145"/>
      <c r="F142" s="143"/>
      <c r="G142" s="143"/>
      <c r="H142" s="146"/>
      <c r="I142" s="146"/>
      <c r="J142" s="146"/>
      <c r="K142" s="146" t="str">
        <f aca="false">IF(OR(H142="",J142="",E142=""),"",IF(E142="Long",J142-H142,H142-J142))</f>
        <v/>
      </c>
      <c r="L142" s="148" t="str">
        <f aca="false">IF(OR(K142="",F142="",G142=""),"",K142*F142*G142)</f>
        <v/>
      </c>
      <c r="M142" s="158"/>
      <c r="N142" s="148" t="str">
        <f aca="false">IF(L142="","",L142-IF(M142="",0,M142))</f>
        <v/>
      </c>
      <c r="O142" s="144"/>
      <c r="P142" s="148" t="str">
        <f aca="false">IF(OR(N142="",F142="",F142=0),"",N142/F142)</f>
        <v/>
      </c>
      <c r="Q142" s="158" t="str">
        <f aca="false">IF(OR(H142="",I142="",F142="",G142=""),"",ABS(H142-I142)*F142*G142)</f>
        <v/>
      </c>
      <c r="R142" s="159" t="str">
        <f aca="false">IF(OR(N142="",Q142="",Q142=0),"",N142/Q142)</f>
        <v/>
      </c>
      <c r="S142" s="145" t="str">
        <f aca="false">IF(C142="","",IF(O142="","Open",IF(N142&gt;=0,"Won","Lost")))</f>
        <v/>
      </c>
      <c r="T142" s="150"/>
    </row>
    <row r="143" customFormat="false" ht="15" hidden="false" customHeight="true" outlineLevel="0" collapsed="false">
      <c r="A143" s="143" t="str">
        <f aca="false">IF(C143="","",ROW()-29)</f>
        <v/>
      </c>
      <c r="B143" s="144"/>
      <c r="C143" s="145"/>
      <c r="D143" s="145"/>
      <c r="E143" s="145"/>
      <c r="F143" s="143"/>
      <c r="G143" s="143"/>
      <c r="H143" s="146"/>
      <c r="I143" s="146"/>
      <c r="J143" s="146"/>
      <c r="K143" s="146" t="str">
        <f aca="false">IF(OR(H143="",J143="",E143=""),"",IF(E143="Long",J143-H143,H143-J143))</f>
        <v/>
      </c>
      <c r="L143" s="148" t="str">
        <f aca="false">IF(OR(K143="",F143="",G143=""),"",K143*F143*G143)</f>
        <v/>
      </c>
      <c r="M143" s="158"/>
      <c r="N143" s="148" t="str">
        <f aca="false">IF(L143="","",L143-IF(M143="",0,M143))</f>
        <v/>
      </c>
      <c r="O143" s="144"/>
      <c r="P143" s="148" t="str">
        <f aca="false">IF(OR(N143="",F143="",F143=0),"",N143/F143)</f>
        <v/>
      </c>
      <c r="Q143" s="158" t="str">
        <f aca="false">IF(OR(H143="",I143="",F143="",G143=""),"",ABS(H143-I143)*F143*G143)</f>
        <v/>
      </c>
      <c r="R143" s="159" t="str">
        <f aca="false">IF(OR(N143="",Q143="",Q143=0),"",N143/Q143)</f>
        <v/>
      </c>
      <c r="S143" s="145" t="str">
        <f aca="false">IF(C143="","",IF(O143="","Open",IF(N143&gt;=0,"Won","Lost")))</f>
        <v/>
      </c>
      <c r="T143" s="150"/>
    </row>
    <row r="144" customFormat="false" ht="15" hidden="false" customHeight="true" outlineLevel="0" collapsed="false">
      <c r="A144" s="143" t="str">
        <f aca="false">IF(C144="","",ROW()-29)</f>
        <v/>
      </c>
      <c r="B144" s="144"/>
      <c r="C144" s="145"/>
      <c r="D144" s="145"/>
      <c r="E144" s="145"/>
      <c r="F144" s="143"/>
      <c r="G144" s="143"/>
      <c r="H144" s="146"/>
      <c r="I144" s="146"/>
      <c r="J144" s="146"/>
      <c r="K144" s="146" t="str">
        <f aca="false">IF(OR(H144="",J144="",E144=""),"",IF(E144="Long",J144-H144,H144-J144))</f>
        <v/>
      </c>
      <c r="L144" s="148" t="str">
        <f aca="false">IF(OR(K144="",F144="",G144=""),"",K144*F144*G144)</f>
        <v/>
      </c>
      <c r="M144" s="158"/>
      <c r="N144" s="148" t="str">
        <f aca="false">IF(L144="","",L144-IF(M144="",0,M144))</f>
        <v/>
      </c>
      <c r="O144" s="144"/>
      <c r="P144" s="148" t="str">
        <f aca="false">IF(OR(N144="",F144="",F144=0),"",N144/F144)</f>
        <v/>
      </c>
      <c r="Q144" s="158" t="str">
        <f aca="false">IF(OR(H144="",I144="",F144="",G144=""),"",ABS(H144-I144)*F144*G144)</f>
        <v/>
      </c>
      <c r="R144" s="159" t="str">
        <f aca="false">IF(OR(N144="",Q144="",Q144=0),"",N144/Q144)</f>
        <v/>
      </c>
      <c r="S144" s="145" t="str">
        <f aca="false">IF(C144="","",IF(O144="","Open",IF(N144&gt;=0,"Won","Lost")))</f>
        <v/>
      </c>
      <c r="T144" s="150"/>
    </row>
    <row r="145" customFormat="false" ht="15" hidden="false" customHeight="true" outlineLevel="0" collapsed="false">
      <c r="A145" s="143" t="str">
        <f aca="false">IF(C145="","",ROW()-29)</f>
        <v/>
      </c>
      <c r="B145" s="144"/>
      <c r="C145" s="145"/>
      <c r="D145" s="145"/>
      <c r="E145" s="145"/>
      <c r="F145" s="143"/>
      <c r="G145" s="143"/>
      <c r="H145" s="146"/>
      <c r="I145" s="146"/>
      <c r="J145" s="146"/>
      <c r="K145" s="146" t="str">
        <f aca="false">IF(OR(H145="",J145="",E145=""),"",IF(E145="Long",J145-H145,H145-J145))</f>
        <v/>
      </c>
      <c r="L145" s="148" t="str">
        <f aca="false">IF(OR(K145="",F145="",G145=""),"",K145*F145*G145)</f>
        <v/>
      </c>
      <c r="M145" s="158"/>
      <c r="N145" s="148" t="str">
        <f aca="false">IF(L145="","",L145-IF(M145="",0,M145))</f>
        <v/>
      </c>
      <c r="O145" s="144"/>
      <c r="P145" s="148" t="str">
        <f aca="false">IF(OR(N145="",F145="",F145=0),"",N145/F145)</f>
        <v/>
      </c>
      <c r="Q145" s="158" t="str">
        <f aca="false">IF(OR(H145="",I145="",F145="",G145=""),"",ABS(H145-I145)*F145*G145)</f>
        <v/>
      </c>
      <c r="R145" s="159" t="str">
        <f aca="false">IF(OR(N145="",Q145="",Q145=0),"",N145/Q145)</f>
        <v/>
      </c>
      <c r="S145" s="145" t="str">
        <f aca="false">IF(C145="","",IF(O145="","Open",IF(N145&gt;=0,"Won","Lost")))</f>
        <v/>
      </c>
      <c r="T145" s="150"/>
    </row>
    <row r="146" customFormat="false" ht="15" hidden="false" customHeight="true" outlineLevel="0" collapsed="false">
      <c r="A146" s="143" t="str">
        <f aca="false">IF(C146="","",ROW()-29)</f>
        <v/>
      </c>
      <c r="B146" s="144"/>
      <c r="C146" s="145"/>
      <c r="D146" s="145"/>
      <c r="E146" s="145"/>
      <c r="F146" s="143"/>
      <c r="G146" s="143"/>
      <c r="H146" s="146"/>
      <c r="I146" s="146"/>
      <c r="J146" s="146"/>
      <c r="K146" s="146" t="str">
        <f aca="false">IF(OR(H146="",J146="",E146=""),"",IF(E146="Long",J146-H146,H146-J146))</f>
        <v/>
      </c>
      <c r="L146" s="148" t="str">
        <f aca="false">IF(OR(K146="",F146="",G146=""),"",K146*F146*G146)</f>
        <v/>
      </c>
      <c r="M146" s="158"/>
      <c r="N146" s="148" t="str">
        <f aca="false">IF(L146="","",L146-IF(M146="",0,M146))</f>
        <v/>
      </c>
      <c r="O146" s="144"/>
      <c r="P146" s="148" t="str">
        <f aca="false">IF(OR(N146="",F146="",F146=0),"",N146/F146)</f>
        <v/>
      </c>
      <c r="Q146" s="158" t="str">
        <f aca="false">IF(OR(H146="",I146="",F146="",G146=""),"",ABS(H146-I146)*F146*G146)</f>
        <v/>
      </c>
      <c r="R146" s="159" t="str">
        <f aca="false">IF(OR(N146="",Q146="",Q146=0),"",N146/Q146)</f>
        <v/>
      </c>
      <c r="S146" s="145" t="str">
        <f aca="false">IF(C146="","",IF(O146="","Open",IF(N146&gt;=0,"Won","Lost")))</f>
        <v/>
      </c>
      <c r="T146" s="150"/>
    </row>
    <row r="147" customFormat="false" ht="15" hidden="false" customHeight="true" outlineLevel="0" collapsed="false">
      <c r="A147" s="143" t="str">
        <f aca="false">IF(C147="","",ROW()-29)</f>
        <v/>
      </c>
      <c r="B147" s="144"/>
      <c r="C147" s="145"/>
      <c r="D147" s="145"/>
      <c r="E147" s="145"/>
      <c r="F147" s="143"/>
      <c r="G147" s="143"/>
      <c r="H147" s="146"/>
      <c r="I147" s="146"/>
      <c r="J147" s="146"/>
      <c r="K147" s="146" t="str">
        <f aca="false">IF(OR(H147="",J147="",E147=""),"",IF(E147="Long",J147-H147,H147-J147))</f>
        <v/>
      </c>
      <c r="L147" s="148" t="str">
        <f aca="false">IF(OR(K147="",F147="",G147=""),"",K147*F147*G147)</f>
        <v/>
      </c>
      <c r="M147" s="158"/>
      <c r="N147" s="148" t="str">
        <f aca="false">IF(L147="","",L147-IF(M147="",0,M147))</f>
        <v/>
      </c>
      <c r="O147" s="144"/>
      <c r="P147" s="148" t="str">
        <f aca="false">IF(OR(N147="",F147="",F147=0),"",N147/F147)</f>
        <v/>
      </c>
      <c r="Q147" s="158" t="str">
        <f aca="false">IF(OR(H147="",I147="",F147="",G147=""),"",ABS(H147-I147)*F147*G147)</f>
        <v/>
      </c>
      <c r="R147" s="159" t="str">
        <f aca="false">IF(OR(N147="",Q147="",Q147=0),"",N147/Q147)</f>
        <v/>
      </c>
      <c r="S147" s="145" t="str">
        <f aca="false">IF(C147="","",IF(O147="","Open",IF(N147&gt;=0,"Won","Lost")))</f>
        <v/>
      </c>
      <c r="T147" s="150"/>
    </row>
    <row r="148" customFormat="false" ht="15" hidden="false" customHeight="true" outlineLevel="0" collapsed="false">
      <c r="A148" s="143" t="str">
        <f aca="false">IF(C148="","",ROW()-29)</f>
        <v/>
      </c>
      <c r="B148" s="144"/>
      <c r="C148" s="145"/>
      <c r="D148" s="145"/>
      <c r="E148" s="145"/>
      <c r="F148" s="143"/>
      <c r="G148" s="143"/>
      <c r="H148" s="146"/>
      <c r="I148" s="146"/>
      <c r="J148" s="146"/>
      <c r="K148" s="146" t="str">
        <f aca="false">IF(OR(H148="",J148="",E148=""),"",IF(E148="Long",J148-H148,H148-J148))</f>
        <v/>
      </c>
      <c r="L148" s="148" t="str">
        <f aca="false">IF(OR(K148="",F148="",G148=""),"",K148*F148*G148)</f>
        <v/>
      </c>
      <c r="M148" s="158"/>
      <c r="N148" s="148" t="str">
        <f aca="false">IF(L148="","",L148-IF(M148="",0,M148))</f>
        <v/>
      </c>
      <c r="O148" s="144"/>
      <c r="P148" s="148" t="str">
        <f aca="false">IF(OR(N148="",F148="",F148=0),"",N148/F148)</f>
        <v/>
      </c>
      <c r="Q148" s="158" t="str">
        <f aca="false">IF(OR(H148="",I148="",F148="",G148=""),"",ABS(H148-I148)*F148*G148)</f>
        <v/>
      </c>
      <c r="R148" s="159" t="str">
        <f aca="false">IF(OR(N148="",Q148="",Q148=0),"",N148/Q148)</f>
        <v/>
      </c>
      <c r="S148" s="145" t="str">
        <f aca="false">IF(C148="","",IF(O148="","Open",IF(N148&gt;=0,"Won","Lost")))</f>
        <v/>
      </c>
      <c r="T148" s="150"/>
    </row>
    <row r="149" customFormat="false" ht="15" hidden="false" customHeight="true" outlineLevel="0" collapsed="false">
      <c r="A149" s="143" t="str">
        <f aca="false">IF(C149="","",ROW()-29)</f>
        <v/>
      </c>
      <c r="B149" s="144"/>
      <c r="C149" s="145"/>
      <c r="D149" s="145"/>
      <c r="E149" s="145"/>
      <c r="F149" s="143"/>
      <c r="G149" s="143"/>
      <c r="H149" s="146"/>
      <c r="I149" s="146"/>
      <c r="J149" s="146"/>
      <c r="K149" s="146" t="str">
        <f aca="false">IF(OR(H149="",J149="",E149=""),"",IF(E149="Long",J149-H149,H149-J149))</f>
        <v/>
      </c>
      <c r="L149" s="148" t="str">
        <f aca="false">IF(OR(K149="",F149="",G149=""),"",K149*F149*G149)</f>
        <v/>
      </c>
      <c r="M149" s="158"/>
      <c r="N149" s="148" t="str">
        <f aca="false">IF(L149="","",L149-IF(M149="",0,M149))</f>
        <v/>
      </c>
      <c r="O149" s="144"/>
      <c r="P149" s="148" t="str">
        <f aca="false">IF(OR(N149="",F149="",F149=0),"",N149/F149)</f>
        <v/>
      </c>
      <c r="Q149" s="158" t="str">
        <f aca="false">IF(OR(H149="",I149="",F149="",G149=""),"",ABS(H149-I149)*F149*G149)</f>
        <v/>
      </c>
      <c r="R149" s="159" t="str">
        <f aca="false">IF(OR(N149="",Q149="",Q149=0),"",N149/Q149)</f>
        <v/>
      </c>
      <c r="S149" s="145" t="str">
        <f aca="false">IF(C149="","",IF(O149="","Open",IF(N149&gt;=0,"Won","Lost")))</f>
        <v/>
      </c>
      <c r="T149" s="150"/>
    </row>
    <row r="150" customFormat="false" ht="15" hidden="false" customHeight="true" outlineLevel="0" collapsed="false">
      <c r="A150" s="143" t="str">
        <f aca="false">IF(C150="","",ROW()-29)</f>
        <v/>
      </c>
      <c r="B150" s="144"/>
      <c r="C150" s="145"/>
      <c r="D150" s="145"/>
      <c r="E150" s="145"/>
      <c r="F150" s="143"/>
      <c r="G150" s="143"/>
      <c r="H150" s="146"/>
      <c r="I150" s="146"/>
      <c r="J150" s="146"/>
      <c r="K150" s="146" t="str">
        <f aca="false">IF(OR(H150="",J150="",E150=""),"",IF(E150="Long",J150-H150,H150-J150))</f>
        <v/>
      </c>
      <c r="L150" s="148" t="str">
        <f aca="false">IF(OR(K150="",F150="",G150=""),"",K150*F150*G150)</f>
        <v/>
      </c>
      <c r="M150" s="158"/>
      <c r="N150" s="148" t="str">
        <f aca="false">IF(L150="","",L150-IF(M150="",0,M150))</f>
        <v/>
      </c>
      <c r="O150" s="144"/>
      <c r="P150" s="148" t="str">
        <f aca="false">IF(OR(N150="",F150="",F150=0),"",N150/F150)</f>
        <v/>
      </c>
      <c r="Q150" s="158" t="str">
        <f aca="false">IF(OR(H150="",I150="",F150="",G150=""),"",ABS(H150-I150)*F150*G150)</f>
        <v/>
      </c>
      <c r="R150" s="159" t="str">
        <f aca="false">IF(OR(N150="",Q150="",Q150=0),"",N150/Q150)</f>
        <v/>
      </c>
      <c r="S150" s="145" t="str">
        <f aca="false">IF(C150="","",IF(O150="","Open",IF(N150&gt;=0,"Won","Lost")))</f>
        <v/>
      </c>
      <c r="T150" s="150"/>
    </row>
    <row r="151" customFormat="false" ht="15" hidden="false" customHeight="true" outlineLevel="0" collapsed="false">
      <c r="A151" s="143" t="str">
        <f aca="false">IF(C151="","",ROW()-29)</f>
        <v/>
      </c>
      <c r="B151" s="144"/>
      <c r="C151" s="145"/>
      <c r="D151" s="145"/>
      <c r="E151" s="145"/>
      <c r="F151" s="143"/>
      <c r="G151" s="143"/>
      <c r="H151" s="146"/>
      <c r="I151" s="146"/>
      <c r="J151" s="146"/>
      <c r="K151" s="146" t="str">
        <f aca="false">IF(OR(H151="",J151="",E151=""),"",IF(E151="Long",J151-H151,H151-J151))</f>
        <v/>
      </c>
      <c r="L151" s="148" t="str">
        <f aca="false">IF(OR(K151="",F151="",G151=""),"",K151*F151*G151)</f>
        <v/>
      </c>
      <c r="M151" s="158"/>
      <c r="N151" s="148" t="str">
        <f aca="false">IF(L151="","",L151-IF(M151="",0,M151))</f>
        <v/>
      </c>
      <c r="O151" s="144"/>
      <c r="P151" s="148" t="str">
        <f aca="false">IF(OR(N151="",F151="",F151=0),"",N151/F151)</f>
        <v/>
      </c>
      <c r="Q151" s="158" t="str">
        <f aca="false">IF(OR(H151="",I151="",F151="",G151=""),"",ABS(H151-I151)*F151*G151)</f>
        <v/>
      </c>
      <c r="R151" s="159" t="str">
        <f aca="false">IF(OR(N151="",Q151="",Q151=0),"",N151/Q151)</f>
        <v/>
      </c>
      <c r="S151" s="145" t="str">
        <f aca="false">IF(C151="","",IF(O151="","Open",IF(N151&gt;=0,"Won","Lost")))</f>
        <v/>
      </c>
      <c r="T151" s="150"/>
    </row>
    <row r="152" customFormat="false" ht="15" hidden="false" customHeight="true" outlineLevel="0" collapsed="false">
      <c r="A152" s="143" t="str">
        <f aca="false">IF(C152="","",ROW()-29)</f>
        <v/>
      </c>
      <c r="B152" s="144"/>
      <c r="C152" s="145"/>
      <c r="D152" s="145"/>
      <c r="E152" s="145"/>
      <c r="F152" s="143"/>
      <c r="G152" s="143"/>
      <c r="H152" s="146"/>
      <c r="I152" s="146"/>
      <c r="J152" s="146"/>
      <c r="K152" s="146" t="str">
        <f aca="false">IF(OR(H152="",J152="",E152=""),"",IF(E152="Long",J152-H152,H152-J152))</f>
        <v/>
      </c>
      <c r="L152" s="148" t="str">
        <f aca="false">IF(OR(K152="",F152="",G152=""),"",K152*F152*G152)</f>
        <v/>
      </c>
      <c r="M152" s="158"/>
      <c r="N152" s="148" t="str">
        <f aca="false">IF(L152="","",L152-IF(M152="",0,M152))</f>
        <v/>
      </c>
      <c r="O152" s="144"/>
      <c r="P152" s="148" t="str">
        <f aca="false">IF(OR(N152="",F152="",F152=0),"",N152/F152)</f>
        <v/>
      </c>
      <c r="Q152" s="158" t="str">
        <f aca="false">IF(OR(H152="",I152="",F152="",G152=""),"",ABS(H152-I152)*F152*G152)</f>
        <v/>
      </c>
      <c r="R152" s="159" t="str">
        <f aca="false">IF(OR(N152="",Q152="",Q152=0),"",N152/Q152)</f>
        <v/>
      </c>
      <c r="S152" s="145" t="str">
        <f aca="false">IF(C152="","",IF(O152="","Open",IF(N152&gt;=0,"Won","Lost")))</f>
        <v/>
      </c>
      <c r="T152" s="150"/>
    </row>
    <row r="153" customFormat="false" ht="15" hidden="false" customHeight="true" outlineLevel="0" collapsed="false">
      <c r="A153" s="143" t="str">
        <f aca="false">IF(C153="","",ROW()-29)</f>
        <v/>
      </c>
      <c r="B153" s="144"/>
      <c r="C153" s="145"/>
      <c r="D153" s="145"/>
      <c r="E153" s="145"/>
      <c r="F153" s="143"/>
      <c r="G153" s="143"/>
      <c r="H153" s="146"/>
      <c r="I153" s="146"/>
      <c r="J153" s="146"/>
      <c r="K153" s="146" t="str">
        <f aca="false">IF(OR(H153="",J153="",E153=""),"",IF(E153="Long",J153-H153,H153-J153))</f>
        <v/>
      </c>
      <c r="L153" s="148" t="str">
        <f aca="false">IF(OR(K153="",F153="",G153=""),"",K153*F153*G153)</f>
        <v/>
      </c>
      <c r="M153" s="158"/>
      <c r="N153" s="148" t="str">
        <f aca="false">IF(L153="","",L153-IF(M153="",0,M153))</f>
        <v/>
      </c>
      <c r="O153" s="144"/>
      <c r="P153" s="148" t="str">
        <f aca="false">IF(OR(N153="",F153="",F153=0),"",N153/F153)</f>
        <v/>
      </c>
      <c r="Q153" s="158" t="str">
        <f aca="false">IF(OR(H153="",I153="",F153="",G153=""),"",ABS(H153-I153)*F153*G153)</f>
        <v/>
      </c>
      <c r="R153" s="159" t="str">
        <f aca="false">IF(OR(N153="",Q153="",Q153=0),"",N153/Q153)</f>
        <v/>
      </c>
      <c r="S153" s="145" t="str">
        <f aca="false">IF(C153="","",IF(O153="","Open",IF(N153&gt;=0,"Won","Lost")))</f>
        <v/>
      </c>
      <c r="T153" s="150"/>
    </row>
    <row r="154" customFormat="false" ht="15" hidden="false" customHeight="true" outlineLevel="0" collapsed="false">
      <c r="A154" s="143" t="str">
        <f aca="false">IF(C154="","",ROW()-29)</f>
        <v/>
      </c>
      <c r="B154" s="144"/>
      <c r="C154" s="145"/>
      <c r="D154" s="145"/>
      <c r="E154" s="145"/>
      <c r="F154" s="143"/>
      <c r="G154" s="143"/>
      <c r="H154" s="146"/>
      <c r="I154" s="146"/>
      <c r="J154" s="146"/>
      <c r="K154" s="146" t="str">
        <f aca="false">IF(OR(H154="",J154="",E154=""),"",IF(E154="Long",J154-H154,H154-J154))</f>
        <v/>
      </c>
      <c r="L154" s="148" t="str">
        <f aca="false">IF(OR(K154="",F154="",G154=""),"",K154*F154*G154)</f>
        <v/>
      </c>
      <c r="M154" s="158"/>
      <c r="N154" s="148" t="str">
        <f aca="false">IF(L154="","",L154-IF(M154="",0,M154))</f>
        <v/>
      </c>
      <c r="O154" s="144"/>
      <c r="P154" s="148" t="str">
        <f aca="false">IF(OR(N154="",F154="",F154=0),"",N154/F154)</f>
        <v/>
      </c>
      <c r="Q154" s="158" t="str">
        <f aca="false">IF(OR(H154="",I154="",F154="",G154=""),"",ABS(H154-I154)*F154*G154)</f>
        <v/>
      </c>
      <c r="R154" s="159" t="str">
        <f aca="false">IF(OR(N154="",Q154="",Q154=0),"",N154/Q154)</f>
        <v/>
      </c>
      <c r="S154" s="145" t="str">
        <f aca="false">IF(C154="","",IF(O154="","Open",IF(N154&gt;=0,"Won","Lost")))</f>
        <v/>
      </c>
      <c r="T154" s="150"/>
    </row>
    <row r="155" customFormat="false" ht="15" hidden="false" customHeight="true" outlineLevel="0" collapsed="false">
      <c r="A155" s="143" t="str">
        <f aca="false">IF(C155="","",ROW()-29)</f>
        <v/>
      </c>
      <c r="B155" s="144"/>
      <c r="C155" s="145"/>
      <c r="D155" s="145"/>
      <c r="E155" s="145"/>
      <c r="F155" s="143"/>
      <c r="G155" s="143"/>
      <c r="H155" s="146"/>
      <c r="I155" s="146"/>
      <c r="J155" s="146"/>
      <c r="K155" s="146" t="str">
        <f aca="false">IF(OR(H155="",J155="",E155=""),"",IF(E155="Long",J155-H155,H155-J155))</f>
        <v/>
      </c>
      <c r="L155" s="148" t="str">
        <f aca="false">IF(OR(K155="",F155="",G155=""),"",K155*F155*G155)</f>
        <v/>
      </c>
      <c r="M155" s="158"/>
      <c r="N155" s="148" t="str">
        <f aca="false">IF(L155="","",L155-IF(M155="",0,M155))</f>
        <v/>
      </c>
      <c r="O155" s="144"/>
      <c r="P155" s="148" t="str">
        <f aca="false">IF(OR(N155="",F155="",F155=0),"",N155/F155)</f>
        <v/>
      </c>
      <c r="Q155" s="158" t="str">
        <f aca="false">IF(OR(H155="",I155="",F155="",G155=""),"",ABS(H155-I155)*F155*G155)</f>
        <v/>
      </c>
      <c r="R155" s="159" t="str">
        <f aca="false">IF(OR(N155="",Q155="",Q155=0),"",N155/Q155)</f>
        <v/>
      </c>
      <c r="S155" s="145" t="str">
        <f aca="false">IF(C155="","",IF(O155="","Open",IF(N155&gt;=0,"Won","Lost")))</f>
        <v/>
      </c>
      <c r="T155" s="150"/>
    </row>
    <row r="156" customFormat="false" ht="15" hidden="false" customHeight="true" outlineLevel="0" collapsed="false">
      <c r="A156" s="143" t="str">
        <f aca="false">IF(C156="","",ROW()-29)</f>
        <v/>
      </c>
      <c r="B156" s="144"/>
      <c r="C156" s="145"/>
      <c r="D156" s="145"/>
      <c r="E156" s="145"/>
      <c r="F156" s="143"/>
      <c r="G156" s="143"/>
      <c r="H156" s="146"/>
      <c r="I156" s="146"/>
      <c r="J156" s="146"/>
      <c r="K156" s="146" t="str">
        <f aca="false">IF(OR(H156="",J156="",E156=""),"",IF(E156="Long",J156-H156,H156-J156))</f>
        <v/>
      </c>
      <c r="L156" s="148" t="str">
        <f aca="false">IF(OR(K156="",F156="",G156=""),"",K156*F156*G156)</f>
        <v/>
      </c>
      <c r="M156" s="158"/>
      <c r="N156" s="148" t="str">
        <f aca="false">IF(L156="","",L156-IF(M156="",0,M156))</f>
        <v/>
      </c>
      <c r="O156" s="144"/>
      <c r="P156" s="148" t="str">
        <f aca="false">IF(OR(N156="",F156="",F156=0),"",N156/F156)</f>
        <v/>
      </c>
      <c r="Q156" s="158" t="str">
        <f aca="false">IF(OR(H156="",I156="",F156="",G156=""),"",ABS(H156-I156)*F156*G156)</f>
        <v/>
      </c>
      <c r="R156" s="159" t="str">
        <f aca="false">IF(OR(N156="",Q156="",Q156=0),"",N156/Q156)</f>
        <v/>
      </c>
      <c r="S156" s="145" t="str">
        <f aca="false">IF(C156="","",IF(O156="","Open",IF(N156&gt;=0,"Won","Lost")))</f>
        <v/>
      </c>
      <c r="T156" s="150"/>
    </row>
    <row r="157" customFormat="false" ht="15" hidden="false" customHeight="true" outlineLevel="0" collapsed="false">
      <c r="A157" s="143" t="str">
        <f aca="false">IF(C157="","",ROW()-29)</f>
        <v/>
      </c>
      <c r="B157" s="144"/>
      <c r="C157" s="145"/>
      <c r="D157" s="145"/>
      <c r="E157" s="145"/>
      <c r="F157" s="143"/>
      <c r="G157" s="143"/>
      <c r="H157" s="146"/>
      <c r="I157" s="146"/>
      <c r="J157" s="146"/>
      <c r="K157" s="146" t="str">
        <f aca="false">IF(OR(H157="",J157="",E157=""),"",IF(E157="Long",J157-H157,H157-J157))</f>
        <v/>
      </c>
      <c r="L157" s="148" t="str">
        <f aca="false">IF(OR(K157="",F157="",G157=""),"",K157*F157*G157)</f>
        <v/>
      </c>
      <c r="M157" s="158"/>
      <c r="N157" s="148" t="str">
        <f aca="false">IF(L157="","",L157-IF(M157="",0,M157))</f>
        <v/>
      </c>
      <c r="O157" s="144"/>
      <c r="P157" s="148" t="str">
        <f aca="false">IF(OR(N157="",F157="",F157=0),"",N157/F157)</f>
        <v/>
      </c>
      <c r="Q157" s="158" t="str">
        <f aca="false">IF(OR(H157="",I157="",F157="",G157=""),"",ABS(H157-I157)*F157*G157)</f>
        <v/>
      </c>
      <c r="R157" s="159" t="str">
        <f aca="false">IF(OR(N157="",Q157="",Q157=0),"",N157/Q157)</f>
        <v/>
      </c>
      <c r="S157" s="145" t="str">
        <f aca="false">IF(C157="","",IF(O157="","Open",IF(N157&gt;=0,"Won","Lost")))</f>
        <v/>
      </c>
      <c r="T157" s="150"/>
    </row>
    <row r="158" customFormat="false" ht="15" hidden="false" customHeight="true" outlineLevel="0" collapsed="false">
      <c r="A158" s="143" t="str">
        <f aca="false">IF(C158="","",ROW()-29)</f>
        <v/>
      </c>
      <c r="B158" s="144"/>
      <c r="C158" s="145"/>
      <c r="D158" s="145"/>
      <c r="E158" s="145"/>
      <c r="F158" s="143"/>
      <c r="G158" s="143"/>
      <c r="H158" s="146"/>
      <c r="I158" s="146"/>
      <c r="J158" s="146"/>
      <c r="K158" s="146" t="str">
        <f aca="false">IF(OR(H158="",J158="",E158=""),"",IF(E158="Long",J158-H158,H158-J158))</f>
        <v/>
      </c>
      <c r="L158" s="148" t="str">
        <f aca="false">IF(OR(K158="",F158="",G158=""),"",K158*F158*G158)</f>
        <v/>
      </c>
      <c r="M158" s="158"/>
      <c r="N158" s="148" t="str">
        <f aca="false">IF(L158="","",L158-IF(M158="",0,M158))</f>
        <v/>
      </c>
      <c r="O158" s="144"/>
      <c r="P158" s="148" t="str">
        <f aca="false">IF(OR(N158="",F158="",F158=0),"",N158/F158)</f>
        <v/>
      </c>
      <c r="Q158" s="158" t="str">
        <f aca="false">IF(OR(H158="",I158="",F158="",G158=""),"",ABS(H158-I158)*F158*G158)</f>
        <v/>
      </c>
      <c r="R158" s="159" t="str">
        <f aca="false">IF(OR(N158="",Q158="",Q158=0),"",N158/Q158)</f>
        <v/>
      </c>
      <c r="S158" s="145" t="str">
        <f aca="false">IF(C158="","",IF(O158="","Open",IF(N158&gt;=0,"Won","Lost")))</f>
        <v/>
      </c>
      <c r="T158" s="150"/>
    </row>
    <row r="159" customFormat="false" ht="15" hidden="false" customHeight="true" outlineLevel="0" collapsed="false">
      <c r="A159" s="143" t="str">
        <f aca="false">IF(C159="","",ROW()-29)</f>
        <v/>
      </c>
      <c r="B159" s="144"/>
      <c r="C159" s="145"/>
      <c r="D159" s="145"/>
      <c r="E159" s="145"/>
      <c r="F159" s="143"/>
      <c r="G159" s="143"/>
      <c r="H159" s="146"/>
      <c r="I159" s="146"/>
      <c r="J159" s="146"/>
      <c r="K159" s="146" t="str">
        <f aca="false">IF(OR(H159="",J159="",E159=""),"",IF(E159="Long",J159-H159,H159-J159))</f>
        <v/>
      </c>
      <c r="L159" s="148" t="str">
        <f aca="false">IF(OR(K159="",F159="",G159=""),"",K159*F159*G159)</f>
        <v/>
      </c>
      <c r="M159" s="158"/>
      <c r="N159" s="148" t="str">
        <f aca="false">IF(L159="","",L159-IF(M159="",0,M159))</f>
        <v/>
      </c>
      <c r="O159" s="144"/>
      <c r="P159" s="148" t="str">
        <f aca="false">IF(OR(N159="",F159="",F159=0),"",N159/F159)</f>
        <v/>
      </c>
      <c r="Q159" s="158" t="str">
        <f aca="false">IF(OR(H159="",I159="",F159="",G159=""),"",ABS(H159-I159)*F159*G159)</f>
        <v/>
      </c>
      <c r="R159" s="159" t="str">
        <f aca="false">IF(OR(N159="",Q159="",Q159=0),"",N159/Q159)</f>
        <v/>
      </c>
      <c r="S159" s="145" t="str">
        <f aca="false">IF(C159="","",IF(O159="","Open",IF(N159&gt;=0,"Won","Lost")))</f>
        <v/>
      </c>
      <c r="T159" s="150"/>
    </row>
    <row r="160" customFormat="false" ht="15" hidden="false" customHeight="true" outlineLevel="0" collapsed="false">
      <c r="A160" s="143" t="str">
        <f aca="false">IF(C160="","",ROW()-29)</f>
        <v/>
      </c>
      <c r="B160" s="144"/>
      <c r="C160" s="145"/>
      <c r="D160" s="145"/>
      <c r="E160" s="145"/>
      <c r="F160" s="143"/>
      <c r="G160" s="143"/>
      <c r="H160" s="146"/>
      <c r="I160" s="146"/>
      <c r="J160" s="146"/>
      <c r="K160" s="146" t="str">
        <f aca="false">IF(OR(H160="",J160="",E160=""),"",IF(E160="Long",J160-H160,H160-J160))</f>
        <v/>
      </c>
      <c r="L160" s="148" t="str">
        <f aca="false">IF(OR(K160="",F160="",G160=""),"",K160*F160*G160)</f>
        <v/>
      </c>
      <c r="M160" s="158"/>
      <c r="N160" s="148" t="str">
        <f aca="false">IF(L160="","",L160-IF(M160="",0,M160))</f>
        <v/>
      </c>
      <c r="O160" s="144"/>
      <c r="P160" s="148" t="str">
        <f aca="false">IF(OR(N160="",F160="",F160=0),"",N160/F160)</f>
        <v/>
      </c>
      <c r="Q160" s="158" t="str">
        <f aca="false">IF(OR(H160="",I160="",F160="",G160=""),"",ABS(H160-I160)*F160*G160)</f>
        <v/>
      </c>
      <c r="R160" s="159" t="str">
        <f aca="false">IF(OR(N160="",Q160="",Q160=0),"",N160/Q160)</f>
        <v/>
      </c>
      <c r="S160" s="145" t="str">
        <f aca="false">IF(C160="","",IF(O160="","Open",IF(N160&gt;=0,"Won","Lost")))</f>
        <v/>
      </c>
      <c r="T160" s="150"/>
    </row>
    <row r="161" customFormat="false" ht="15" hidden="false" customHeight="true" outlineLevel="0" collapsed="false">
      <c r="A161" s="143" t="str">
        <f aca="false">IF(C161="","",ROW()-29)</f>
        <v/>
      </c>
      <c r="B161" s="144"/>
      <c r="C161" s="145"/>
      <c r="D161" s="145"/>
      <c r="E161" s="145"/>
      <c r="F161" s="143"/>
      <c r="G161" s="143"/>
      <c r="H161" s="146"/>
      <c r="I161" s="146"/>
      <c r="J161" s="146"/>
      <c r="K161" s="146" t="str">
        <f aca="false">IF(OR(H161="",J161="",E161=""),"",IF(E161="Long",J161-H161,H161-J161))</f>
        <v/>
      </c>
      <c r="L161" s="148" t="str">
        <f aca="false">IF(OR(K161="",F161="",G161=""),"",K161*F161*G161)</f>
        <v/>
      </c>
      <c r="M161" s="158"/>
      <c r="N161" s="148" t="str">
        <f aca="false">IF(L161="","",L161-IF(M161="",0,M161))</f>
        <v/>
      </c>
      <c r="O161" s="144"/>
      <c r="P161" s="148" t="str">
        <f aca="false">IF(OR(N161="",F161="",F161=0),"",N161/F161)</f>
        <v/>
      </c>
      <c r="Q161" s="158" t="str">
        <f aca="false">IF(OR(H161="",I161="",F161="",G161=""),"",ABS(H161-I161)*F161*G161)</f>
        <v/>
      </c>
      <c r="R161" s="159" t="str">
        <f aca="false">IF(OR(N161="",Q161="",Q161=0),"",N161/Q161)</f>
        <v/>
      </c>
      <c r="S161" s="145" t="str">
        <f aca="false">IF(C161="","",IF(O161="","Open",IF(N161&gt;=0,"Won","Lost")))</f>
        <v/>
      </c>
      <c r="T161" s="150"/>
    </row>
    <row r="162" customFormat="false" ht="15" hidden="false" customHeight="true" outlineLevel="0" collapsed="false">
      <c r="A162" s="143" t="str">
        <f aca="false">IF(C162="","",ROW()-29)</f>
        <v/>
      </c>
      <c r="B162" s="144"/>
      <c r="C162" s="145"/>
      <c r="D162" s="145"/>
      <c r="E162" s="145"/>
      <c r="F162" s="143"/>
      <c r="G162" s="143"/>
      <c r="H162" s="146"/>
      <c r="I162" s="146"/>
      <c r="J162" s="146"/>
      <c r="K162" s="146" t="str">
        <f aca="false">IF(OR(H162="",J162="",E162=""),"",IF(E162="Long",J162-H162,H162-J162))</f>
        <v/>
      </c>
      <c r="L162" s="148" t="str">
        <f aca="false">IF(OR(K162="",F162="",G162=""),"",K162*F162*G162)</f>
        <v/>
      </c>
      <c r="M162" s="158"/>
      <c r="N162" s="148" t="str">
        <f aca="false">IF(L162="","",L162-IF(M162="",0,M162))</f>
        <v/>
      </c>
      <c r="O162" s="144"/>
      <c r="P162" s="148" t="str">
        <f aca="false">IF(OR(N162="",F162="",F162=0),"",N162/F162)</f>
        <v/>
      </c>
      <c r="Q162" s="158" t="str">
        <f aca="false">IF(OR(H162="",I162="",F162="",G162=""),"",ABS(H162-I162)*F162*G162)</f>
        <v/>
      </c>
      <c r="R162" s="159" t="str">
        <f aca="false">IF(OR(N162="",Q162="",Q162=0),"",N162/Q162)</f>
        <v/>
      </c>
      <c r="S162" s="145" t="str">
        <f aca="false">IF(C162="","",IF(O162="","Open",IF(N162&gt;=0,"Won","Lost")))</f>
        <v/>
      </c>
      <c r="T162" s="150"/>
    </row>
    <row r="163" customFormat="false" ht="15" hidden="false" customHeight="true" outlineLevel="0" collapsed="false">
      <c r="A163" s="143" t="str">
        <f aca="false">IF(C163="","",ROW()-29)</f>
        <v/>
      </c>
      <c r="B163" s="144"/>
      <c r="C163" s="145"/>
      <c r="D163" s="145"/>
      <c r="E163" s="145"/>
      <c r="F163" s="143"/>
      <c r="G163" s="143"/>
      <c r="H163" s="146"/>
      <c r="I163" s="146"/>
      <c r="J163" s="146"/>
      <c r="K163" s="146" t="str">
        <f aca="false">IF(OR(H163="",J163="",E163=""),"",IF(E163="Long",J163-H163,H163-J163))</f>
        <v/>
      </c>
      <c r="L163" s="148" t="str">
        <f aca="false">IF(OR(K163="",F163="",G163=""),"",K163*F163*G163)</f>
        <v/>
      </c>
      <c r="M163" s="158"/>
      <c r="N163" s="148" t="str">
        <f aca="false">IF(L163="","",L163-IF(M163="",0,M163))</f>
        <v/>
      </c>
      <c r="O163" s="144"/>
      <c r="P163" s="148" t="str">
        <f aca="false">IF(OR(N163="",F163="",F163=0),"",N163/F163)</f>
        <v/>
      </c>
      <c r="Q163" s="158" t="str">
        <f aca="false">IF(OR(H163="",I163="",F163="",G163=""),"",ABS(H163-I163)*F163*G163)</f>
        <v/>
      </c>
      <c r="R163" s="159" t="str">
        <f aca="false">IF(OR(N163="",Q163="",Q163=0),"",N163/Q163)</f>
        <v/>
      </c>
      <c r="S163" s="145" t="str">
        <f aca="false">IF(C163="","",IF(O163="","Open",IF(N163&gt;=0,"Won","Lost")))</f>
        <v/>
      </c>
      <c r="T163" s="150"/>
    </row>
    <row r="164" customFormat="false" ht="15" hidden="false" customHeight="true" outlineLevel="0" collapsed="false">
      <c r="A164" s="143" t="str">
        <f aca="false">IF(C164="","",ROW()-29)</f>
        <v/>
      </c>
      <c r="B164" s="144"/>
      <c r="C164" s="145"/>
      <c r="D164" s="145"/>
      <c r="E164" s="145"/>
      <c r="F164" s="143"/>
      <c r="G164" s="143"/>
      <c r="H164" s="146"/>
      <c r="I164" s="146"/>
      <c r="J164" s="146"/>
      <c r="K164" s="146" t="str">
        <f aca="false">IF(OR(H164="",J164="",E164=""),"",IF(E164="Long",J164-H164,H164-J164))</f>
        <v/>
      </c>
      <c r="L164" s="148" t="str">
        <f aca="false">IF(OR(K164="",F164="",G164=""),"",K164*F164*G164)</f>
        <v/>
      </c>
      <c r="M164" s="158"/>
      <c r="N164" s="148" t="str">
        <f aca="false">IF(L164="","",L164-IF(M164="",0,M164))</f>
        <v/>
      </c>
      <c r="O164" s="144"/>
      <c r="P164" s="148" t="str">
        <f aca="false">IF(OR(N164="",F164="",F164=0),"",N164/F164)</f>
        <v/>
      </c>
      <c r="Q164" s="158" t="str">
        <f aca="false">IF(OR(H164="",I164="",F164="",G164=""),"",ABS(H164-I164)*F164*G164)</f>
        <v/>
      </c>
      <c r="R164" s="159" t="str">
        <f aca="false">IF(OR(N164="",Q164="",Q164=0),"",N164/Q164)</f>
        <v/>
      </c>
      <c r="S164" s="145" t="str">
        <f aca="false">IF(C164="","",IF(O164="","Open",IF(N164&gt;=0,"Won","Lost")))</f>
        <v/>
      </c>
      <c r="T164" s="150"/>
    </row>
    <row r="165" customFormat="false" ht="15" hidden="false" customHeight="true" outlineLevel="0" collapsed="false">
      <c r="A165" s="143" t="str">
        <f aca="false">IF(C165="","",ROW()-29)</f>
        <v/>
      </c>
      <c r="B165" s="144"/>
      <c r="C165" s="145"/>
      <c r="D165" s="145"/>
      <c r="E165" s="145"/>
      <c r="F165" s="143"/>
      <c r="G165" s="143"/>
      <c r="H165" s="146"/>
      <c r="I165" s="146"/>
      <c r="J165" s="146"/>
      <c r="K165" s="146" t="str">
        <f aca="false">IF(OR(H165="",J165="",E165=""),"",IF(E165="Long",J165-H165,H165-J165))</f>
        <v/>
      </c>
      <c r="L165" s="148" t="str">
        <f aca="false">IF(OR(K165="",F165="",G165=""),"",K165*F165*G165)</f>
        <v/>
      </c>
      <c r="M165" s="158"/>
      <c r="N165" s="148" t="str">
        <f aca="false">IF(L165="","",L165-IF(M165="",0,M165))</f>
        <v/>
      </c>
      <c r="O165" s="144"/>
      <c r="P165" s="148" t="str">
        <f aca="false">IF(OR(N165="",F165="",F165=0),"",N165/F165)</f>
        <v/>
      </c>
      <c r="Q165" s="158" t="str">
        <f aca="false">IF(OR(H165="",I165="",F165="",G165=""),"",ABS(H165-I165)*F165*G165)</f>
        <v/>
      </c>
      <c r="R165" s="159" t="str">
        <f aca="false">IF(OR(N165="",Q165="",Q165=0),"",N165/Q165)</f>
        <v/>
      </c>
      <c r="S165" s="145" t="str">
        <f aca="false">IF(C165="","",IF(O165="","Open",IF(N165&gt;=0,"Won","Lost")))</f>
        <v/>
      </c>
      <c r="T165" s="150"/>
    </row>
    <row r="166" customFormat="false" ht="15" hidden="false" customHeight="true" outlineLevel="0" collapsed="false">
      <c r="A166" s="143" t="str">
        <f aca="false">IF(C166="","",ROW()-29)</f>
        <v/>
      </c>
      <c r="B166" s="144"/>
      <c r="C166" s="145"/>
      <c r="D166" s="145"/>
      <c r="E166" s="145"/>
      <c r="F166" s="143"/>
      <c r="G166" s="143"/>
      <c r="H166" s="146"/>
      <c r="I166" s="146"/>
      <c r="J166" s="146"/>
      <c r="K166" s="146" t="str">
        <f aca="false">IF(OR(H166="",J166="",E166=""),"",IF(E166="Long",J166-H166,H166-J166))</f>
        <v/>
      </c>
      <c r="L166" s="148" t="str">
        <f aca="false">IF(OR(K166="",F166="",G166=""),"",K166*F166*G166)</f>
        <v/>
      </c>
      <c r="M166" s="158"/>
      <c r="N166" s="148" t="str">
        <f aca="false">IF(L166="","",L166-IF(M166="",0,M166))</f>
        <v/>
      </c>
      <c r="O166" s="144"/>
      <c r="P166" s="148" t="str">
        <f aca="false">IF(OR(N166="",F166="",F166=0),"",N166/F166)</f>
        <v/>
      </c>
      <c r="Q166" s="158" t="str">
        <f aca="false">IF(OR(H166="",I166="",F166="",G166=""),"",ABS(H166-I166)*F166*G166)</f>
        <v/>
      </c>
      <c r="R166" s="159" t="str">
        <f aca="false">IF(OR(N166="",Q166="",Q166=0),"",N166/Q166)</f>
        <v/>
      </c>
      <c r="S166" s="145" t="str">
        <f aca="false">IF(C166="","",IF(O166="","Open",IF(N166&gt;=0,"Won","Lost")))</f>
        <v/>
      </c>
      <c r="T166" s="150"/>
    </row>
    <row r="167" customFormat="false" ht="15" hidden="false" customHeight="true" outlineLevel="0" collapsed="false">
      <c r="A167" s="143" t="str">
        <f aca="false">IF(C167="","",ROW()-29)</f>
        <v/>
      </c>
      <c r="B167" s="144"/>
      <c r="C167" s="145"/>
      <c r="D167" s="145"/>
      <c r="E167" s="145"/>
      <c r="F167" s="143"/>
      <c r="G167" s="143"/>
      <c r="H167" s="146"/>
      <c r="I167" s="146"/>
      <c r="J167" s="146"/>
      <c r="K167" s="146" t="str">
        <f aca="false">IF(OR(H167="",J167="",E167=""),"",IF(E167="Long",J167-H167,H167-J167))</f>
        <v/>
      </c>
      <c r="L167" s="148" t="str">
        <f aca="false">IF(OR(K167="",F167="",G167=""),"",K167*F167*G167)</f>
        <v/>
      </c>
      <c r="M167" s="158"/>
      <c r="N167" s="148" t="str">
        <f aca="false">IF(L167="","",L167-IF(M167="",0,M167))</f>
        <v/>
      </c>
      <c r="O167" s="144"/>
      <c r="P167" s="148" t="str">
        <f aca="false">IF(OR(N167="",F167="",F167=0),"",N167/F167)</f>
        <v/>
      </c>
      <c r="Q167" s="158" t="str">
        <f aca="false">IF(OR(H167="",I167="",F167="",G167=""),"",ABS(H167-I167)*F167*G167)</f>
        <v/>
      </c>
      <c r="R167" s="159" t="str">
        <f aca="false">IF(OR(N167="",Q167="",Q167=0),"",N167/Q167)</f>
        <v/>
      </c>
      <c r="S167" s="145" t="str">
        <f aca="false">IF(C167="","",IF(O167="","Open",IF(N167&gt;=0,"Won","Lost")))</f>
        <v/>
      </c>
      <c r="T167" s="150"/>
    </row>
    <row r="168" customFormat="false" ht="15" hidden="false" customHeight="true" outlineLevel="0" collapsed="false">
      <c r="A168" s="143" t="str">
        <f aca="false">IF(C168="","",ROW()-29)</f>
        <v/>
      </c>
      <c r="B168" s="144"/>
      <c r="C168" s="145"/>
      <c r="D168" s="145"/>
      <c r="E168" s="145"/>
      <c r="F168" s="143"/>
      <c r="G168" s="143"/>
      <c r="H168" s="146"/>
      <c r="I168" s="146"/>
      <c r="J168" s="146"/>
      <c r="K168" s="146" t="str">
        <f aca="false">IF(OR(H168="",J168="",E168=""),"",IF(E168="Long",J168-H168,H168-J168))</f>
        <v/>
      </c>
      <c r="L168" s="148" t="str">
        <f aca="false">IF(OR(K168="",F168="",G168=""),"",K168*F168*G168)</f>
        <v/>
      </c>
      <c r="M168" s="158"/>
      <c r="N168" s="148" t="str">
        <f aca="false">IF(L168="","",L168-IF(M168="",0,M168))</f>
        <v/>
      </c>
      <c r="O168" s="144"/>
      <c r="P168" s="148" t="str">
        <f aca="false">IF(OR(N168="",F168="",F168=0),"",N168/F168)</f>
        <v/>
      </c>
      <c r="Q168" s="158" t="str">
        <f aca="false">IF(OR(H168="",I168="",F168="",G168=""),"",ABS(H168-I168)*F168*G168)</f>
        <v/>
      </c>
      <c r="R168" s="159" t="str">
        <f aca="false">IF(OR(N168="",Q168="",Q168=0),"",N168/Q168)</f>
        <v/>
      </c>
      <c r="S168" s="145" t="str">
        <f aca="false">IF(C168="","",IF(O168="","Open",IF(N168&gt;=0,"Won","Lost")))</f>
        <v/>
      </c>
      <c r="T168" s="150"/>
    </row>
    <row r="169" customFormat="false" ht="15" hidden="false" customHeight="true" outlineLevel="0" collapsed="false">
      <c r="A169" s="143" t="str">
        <f aca="false">IF(C169="","",ROW()-29)</f>
        <v/>
      </c>
      <c r="B169" s="144"/>
      <c r="C169" s="145"/>
      <c r="D169" s="145"/>
      <c r="E169" s="145"/>
      <c r="F169" s="143"/>
      <c r="G169" s="143"/>
      <c r="H169" s="146"/>
      <c r="I169" s="146"/>
      <c r="J169" s="146"/>
      <c r="K169" s="146" t="str">
        <f aca="false">IF(OR(H169="",J169="",E169=""),"",IF(E169="Long",J169-H169,H169-J169))</f>
        <v/>
      </c>
      <c r="L169" s="148" t="str">
        <f aca="false">IF(OR(K169="",F169="",G169=""),"",K169*F169*G169)</f>
        <v/>
      </c>
      <c r="M169" s="158"/>
      <c r="N169" s="148" t="str">
        <f aca="false">IF(L169="","",L169-IF(M169="",0,M169))</f>
        <v/>
      </c>
      <c r="O169" s="144"/>
      <c r="P169" s="148" t="str">
        <f aca="false">IF(OR(N169="",F169="",F169=0),"",N169/F169)</f>
        <v/>
      </c>
      <c r="Q169" s="158" t="str">
        <f aca="false">IF(OR(H169="",I169="",F169="",G169=""),"",ABS(H169-I169)*F169*G169)</f>
        <v/>
      </c>
      <c r="R169" s="159" t="str">
        <f aca="false">IF(OR(N169="",Q169="",Q169=0),"",N169/Q169)</f>
        <v/>
      </c>
      <c r="S169" s="145" t="str">
        <f aca="false">IF(C169="","",IF(O169="","Open",IF(N169&gt;=0,"Won","Lost")))</f>
        <v/>
      </c>
      <c r="T169" s="150"/>
    </row>
    <row r="170" customFormat="false" ht="15" hidden="false" customHeight="true" outlineLevel="0" collapsed="false">
      <c r="A170" s="143" t="str">
        <f aca="false">IF(C170="","",ROW()-29)</f>
        <v/>
      </c>
      <c r="B170" s="144"/>
      <c r="C170" s="145"/>
      <c r="D170" s="145"/>
      <c r="E170" s="145"/>
      <c r="F170" s="143"/>
      <c r="G170" s="143"/>
      <c r="H170" s="146"/>
      <c r="I170" s="146"/>
      <c r="J170" s="146"/>
      <c r="K170" s="146" t="str">
        <f aca="false">IF(OR(H170="",J170="",E170=""),"",IF(E170="Long",J170-H170,H170-J170))</f>
        <v/>
      </c>
      <c r="L170" s="148" t="str">
        <f aca="false">IF(OR(K170="",F170="",G170=""),"",K170*F170*G170)</f>
        <v/>
      </c>
      <c r="M170" s="158"/>
      <c r="N170" s="148" t="str">
        <f aca="false">IF(L170="","",L170-IF(M170="",0,M170))</f>
        <v/>
      </c>
      <c r="O170" s="144"/>
      <c r="P170" s="148" t="str">
        <f aca="false">IF(OR(N170="",F170="",F170=0),"",N170/F170)</f>
        <v/>
      </c>
      <c r="Q170" s="158" t="str">
        <f aca="false">IF(OR(H170="",I170="",F170="",G170=""),"",ABS(H170-I170)*F170*G170)</f>
        <v/>
      </c>
      <c r="R170" s="159" t="str">
        <f aca="false">IF(OR(N170="",Q170="",Q170=0),"",N170/Q170)</f>
        <v/>
      </c>
      <c r="S170" s="145" t="str">
        <f aca="false">IF(C170="","",IF(O170="","Open",IF(N170&gt;=0,"Won","Lost")))</f>
        <v/>
      </c>
      <c r="T170" s="150"/>
    </row>
    <row r="171" customFormat="false" ht="15" hidden="false" customHeight="true" outlineLevel="0" collapsed="false">
      <c r="A171" s="143" t="str">
        <f aca="false">IF(C171="","",ROW()-29)</f>
        <v/>
      </c>
      <c r="B171" s="144"/>
      <c r="C171" s="145"/>
      <c r="D171" s="145"/>
      <c r="E171" s="145"/>
      <c r="F171" s="143"/>
      <c r="G171" s="143"/>
      <c r="H171" s="146"/>
      <c r="I171" s="146"/>
      <c r="J171" s="146"/>
      <c r="K171" s="146" t="str">
        <f aca="false">IF(OR(H171="",J171="",E171=""),"",IF(E171="Long",J171-H171,H171-J171))</f>
        <v/>
      </c>
      <c r="L171" s="148" t="str">
        <f aca="false">IF(OR(K171="",F171="",G171=""),"",K171*F171*G171)</f>
        <v/>
      </c>
      <c r="M171" s="158"/>
      <c r="N171" s="148" t="str">
        <f aca="false">IF(L171="","",L171-IF(M171="",0,M171))</f>
        <v/>
      </c>
      <c r="O171" s="144"/>
      <c r="P171" s="148" t="str">
        <f aca="false">IF(OR(N171="",F171="",F171=0),"",N171/F171)</f>
        <v/>
      </c>
      <c r="Q171" s="158" t="str">
        <f aca="false">IF(OR(H171="",I171="",F171="",G171=""),"",ABS(H171-I171)*F171*G171)</f>
        <v/>
      </c>
      <c r="R171" s="159" t="str">
        <f aca="false">IF(OR(N171="",Q171="",Q171=0),"",N171/Q171)</f>
        <v/>
      </c>
      <c r="S171" s="145" t="str">
        <f aca="false">IF(C171="","",IF(O171="","Open",IF(N171&gt;=0,"Won","Lost")))</f>
        <v/>
      </c>
      <c r="T171" s="150"/>
    </row>
    <row r="172" customFormat="false" ht="15" hidden="false" customHeight="true" outlineLevel="0" collapsed="false">
      <c r="A172" s="143" t="str">
        <f aca="false">IF(C172="","",ROW()-29)</f>
        <v/>
      </c>
      <c r="B172" s="144"/>
      <c r="C172" s="145"/>
      <c r="D172" s="145"/>
      <c r="E172" s="145"/>
      <c r="F172" s="143"/>
      <c r="G172" s="143"/>
      <c r="H172" s="146"/>
      <c r="I172" s="146"/>
      <c r="J172" s="146"/>
      <c r="K172" s="146" t="str">
        <f aca="false">IF(OR(H172="",J172="",E172=""),"",IF(E172="Long",J172-H172,H172-J172))</f>
        <v/>
      </c>
      <c r="L172" s="148" t="str">
        <f aca="false">IF(OR(K172="",F172="",G172=""),"",K172*F172*G172)</f>
        <v/>
      </c>
      <c r="M172" s="158"/>
      <c r="N172" s="148" t="str">
        <f aca="false">IF(L172="","",L172-IF(M172="",0,M172))</f>
        <v/>
      </c>
      <c r="O172" s="144"/>
      <c r="P172" s="148" t="str">
        <f aca="false">IF(OR(N172="",F172="",F172=0),"",N172/F172)</f>
        <v/>
      </c>
      <c r="Q172" s="158" t="str">
        <f aca="false">IF(OR(H172="",I172="",F172="",G172=""),"",ABS(H172-I172)*F172*G172)</f>
        <v/>
      </c>
      <c r="R172" s="159" t="str">
        <f aca="false">IF(OR(N172="",Q172="",Q172=0),"",N172/Q172)</f>
        <v/>
      </c>
      <c r="S172" s="145" t="str">
        <f aca="false">IF(C172="","",IF(O172="","Open",IF(N172&gt;=0,"Won","Lost")))</f>
        <v/>
      </c>
      <c r="T172" s="150"/>
    </row>
    <row r="173" customFormat="false" ht="15" hidden="false" customHeight="true" outlineLevel="0" collapsed="false">
      <c r="A173" s="143" t="str">
        <f aca="false">IF(C173="","",ROW()-29)</f>
        <v/>
      </c>
      <c r="B173" s="144"/>
      <c r="C173" s="145"/>
      <c r="D173" s="145"/>
      <c r="E173" s="145"/>
      <c r="F173" s="143"/>
      <c r="G173" s="143"/>
      <c r="H173" s="146"/>
      <c r="I173" s="146"/>
      <c r="J173" s="146"/>
      <c r="K173" s="146" t="str">
        <f aca="false">IF(OR(H173="",J173="",E173=""),"",IF(E173="Long",J173-H173,H173-J173))</f>
        <v/>
      </c>
      <c r="L173" s="148" t="str">
        <f aca="false">IF(OR(K173="",F173="",G173=""),"",K173*F173*G173)</f>
        <v/>
      </c>
      <c r="M173" s="158"/>
      <c r="N173" s="148" t="str">
        <f aca="false">IF(L173="","",L173-IF(M173="",0,M173))</f>
        <v/>
      </c>
      <c r="O173" s="144"/>
      <c r="P173" s="148" t="str">
        <f aca="false">IF(OR(N173="",F173="",F173=0),"",N173/F173)</f>
        <v/>
      </c>
      <c r="Q173" s="158" t="str">
        <f aca="false">IF(OR(H173="",I173="",F173="",G173=""),"",ABS(H173-I173)*F173*G173)</f>
        <v/>
      </c>
      <c r="R173" s="159" t="str">
        <f aca="false">IF(OR(N173="",Q173="",Q173=0),"",N173/Q173)</f>
        <v/>
      </c>
      <c r="S173" s="145" t="str">
        <f aca="false">IF(C173="","",IF(O173="","Open",IF(N173&gt;=0,"Won","Lost")))</f>
        <v/>
      </c>
      <c r="T173" s="150"/>
    </row>
    <row r="174" customFormat="false" ht="15" hidden="false" customHeight="true" outlineLevel="0" collapsed="false">
      <c r="A174" s="143" t="str">
        <f aca="false">IF(C174="","",ROW()-29)</f>
        <v/>
      </c>
      <c r="B174" s="144"/>
      <c r="C174" s="145"/>
      <c r="D174" s="145"/>
      <c r="E174" s="145"/>
      <c r="F174" s="143"/>
      <c r="G174" s="143"/>
      <c r="H174" s="146"/>
      <c r="I174" s="146"/>
      <c r="J174" s="146"/>
      <c r="K174" s="146" t="str">
        <f aca="false">IF(OR(H174="",J174="",E174=""),"",IF(E174="Long",J174-H174,H174-J174))</f>
        <v/>
      </c>
      <c r="L174" s="148" t="str">
        <f aca="false">IF(OR(K174="",F174="",G174=""),"",K174*F174*G174)</f>
        <v/>
      </c>
      <c r="M174" s="158"/>
      <c r="N174" s="148" t="str">
        <f aca="false">IF(L174="","",L174-IF(M174="",0,M174))</f>
        <v/>
      </c>
      <c r="O174" s="144"/>
      <c r="P174" s="148" t="str">
        <f aca="false">IF(OR(N174="",F174="",F174=0),"",N174/F174)</f>
        <v/>
      </c>
      <c r="Q174" s="158" t="str">
        <f aca="false">IF(OR(H174="",I174="",F174="",G174=""),"",ABS(H174-I174)*F174*G174)</f>
        <v/>
      </c>
      <c r="R174" s="159" t="str">
        <f aca="false">IF(OR(N174="",Q174="",Q174=0),"",N174/Q174)</f>
        <v/>
      </c>
      <c r="S174" s="145" t="str">
        <f aca="false">IF(C174="","",IF(O174="","Open",IF(N174&gt;=0,"Won","Lost")))</f>
        <v/>
      </c>
      <c r="T174" s="150"/>
    </row>
    <row r="175" customFormat="false" ht="15" hidden="false" customHeight="true" outlineLevel="0" collapsed="false">
      <c r="A175" s="143" t="str">
        <f aca="false">IF(C175="","",ROW()-29)</f>
        <v/>
      </c>
      <c r="B175" s="144"/>
      <c r="C175" s="145"/>
      <c r="D175" s="145"/>
      <c r="E175" s="145"/>
      <c r="F175" s="143"/>
      <c r="G175" s="143"/>
      <c r="H175" s="146"/>
      <c r="I175" s="146"/>
      <c r="J175" s="146"/>
      <c r="K175" s="146" t="str">
        <f aca="false">IF(OR(H175="",J175="",E175=""),"",IF(E175="Long",J175-H175,H175-J175))</f>
        <v/>
      </c>
      <c r="L175" s="148" t="str">
        <f aca="false">IF(OR(K175="",F175="",G175=""),"",K175*F175*G175)</f>
        <v/>
      </c>
      <c r="M175" s="158"/>
      <c r="N175" s="148" t="str">
        <f aca="false">IF(L175="","",L175-IF(M175="",0,M175))</f>
        <v/>
      </c>
      <c r="O175" s="144"/>
      <c r="P175" s="148" t="str">
        <f aca="false">IF(OR(N175="",F175="",F175=0),"",N175/F175)</f>
        <v/>
      </c>
      <c r="Q175" s="158" t="str">
        <f aca="false">IF(OR(H175="",I175="",F175="",G175=""),"",ABS(H175-I175)*F175*G175)</f>
        <v/>
      </c>
      <c r="R175" s="159" t="str">
        <f aca="false">IF(OR(N175="",Q175="",Q175=0),"",N175/Q175)</f>
        <v/>
      </c>
      <c r="S175" s="145" t="str">
        <f aca="false">IF(C175="","",IF(O175="","Open",IF(N175&gt;=0,"Won","Lost")))</f>
        <v/>
      </c>
      <c r="T175" s="150"/>
    </row>
    <row r="176" customFormat="false" ht="15" hidden="false" customHeight="true" outlineLevel="0" collapsed="false">
      <c r="A176" s="143" t="str">
        <f aca="false">IF(C176="","",ROW()-29)</f>
        <v/>
      </c>
      <c r="B176" s="144"/>
      <c r="C176" s="145"/>
      <c r="D176" s="145"/>
      <c r="E176" s="145"/>
      <c r="F176" s="143"/>
      <c r="G176" s="143"/>
      <c r="H176" s="146"/>
      <c r="I176" s="146"/>
      <c r="J176" s="146"/>
      <c r="K176" s="146" t="str">
        <f aca="false">IF(OR(H176="",J176="",E176=""),"",IF(E176="Long",J176-H176,H176-J176))</f>
        <v/>
      </c>
      <c r="L176" s="148" t="str">
        <f aca="false">IF(OR(K176="",F176="",G176=""),"",K176*F176*G176)</f>
        <v/>
      </c>
      <c r="M176" s="158"/>
      <c r="N176" s="148" t="str">
        <f aca="false">IF(L176="","",L176-IF(M176="",0,M176))</f>
        <v/>
      </c>
      <c r="O176" s="144"/>
      <c r="P176" s="148" t="str">
        <f aca="false">IF(OR(N176="",F176="",F176=0),"",N176/F176)</f>
        <v/>
      </c>
      <c r="Q176" s="158" t="str">
        <f aca="false">IF(OR(H176="",I176="",F176="",G176=""),"",ABS(H176-I176)*F176*G176)</f>
        <v/>
      </c>
      <c r="R176" s="159" t="str">
        <f aca="false">IF(OR(N176="",Q176="",Q176=0),"",N176/Q176)</f>
        <v/>
      </c>
      <c r="S176" s="145" t="str">
        <f aca="false">IF(C176="","",IF(O176="","Open",IF(N176&gt;=0,"Won","Lost")))</f>
        <v/>
      </c>
      <c r="T176" s="150"/>
    </row>
    <row r="177" customFormat="false" ht="15" hidden="false" customHeight="true" outlineLevel="0" collapsed="false">
      <c r="A177" s="143" t="str">
        <f aca="false">IF(C177="","",ROW()-29)</f>
        <v/>
      </c>
      <c r="B177" s="144"/>
      <c r="C177" s="145"/>
      <c r="D177" s="145"/>
      <c r="E177" s="145"/>
      <c r="F177" s="143"/>
      <c r="G177" s="143"/>
      <c r="H177" s="146"/>
      <c r="I177" s="146"/>
      <c r="J177" s="146"/>
      <c r="K177" s="146" t="str">
        <f aca="false">IF(OR(H177="",J177="",E177=""),"",IF(E177="Long",J177-H177,H177-J177))</f>
        <v/>
      </c>
      <c r="L177" s="148" t="str">
        <f aca="false">IF(OR(K177="",F177="",G177=""),"",K177*F177*G177)</f>
        <v/>
      </c>
      <c r="M177" s="158"/>
      <c r="N177" s="148" t="str">
        <f aca="false">IF(L177="","",L177-IF(M177="",0,M177))</f>
        <v/>
      </c>
      <c r="O177" s="144"/>
      <c r="P177" s="148" t="str">
        <f aca="false">IF(OR(N177="",F177="",F177=0),"",N177/F177)</f>
        <v/>
      </c>
      <c r="Q177" s="158" t="str">
        <f aca="false">IF(OR(H177="",I177="",F177="",G177=""),"",ABS(H177-I177)*F177*G177)</f>
        <v/>
      </c>
      <c r="R177" s="159" t="str">
        <f aca="false">IF(OR(N177="",Q177="",Q177=0),"",N177/Q177)</f>
        <v/>
      </c>
      <c r="S177" s="145" t="str">
        <f aca="false">IF(C177="","",IF(O177="","Open",IF(N177&gt;=0,"Won","Lost")))</f>
        <v/>
      </c>
      <c r="T177" s="150"/>
    </row>
    <row r="178" customFormat="false" ht="15" hidden="false" customHeight="true" outlineLevel="0" collapsed="false">
      <c r="A178" s="143" t="str">
        <f aca="false">IF(C178="","",ROW()-29)</f>
        <v/>
      </c>
      <c r="B178" s="144"/>
      <c r="C178" s="145"/>
      <c r="D178" s="145"/>
      <c r="E178" s="145"/>
      <c r="F178" s="143"/>
      <c r="G178" s="143"/>
      <c r="H178" s="146"/>
      <c r="I178" s="146"/>
      <c r="J178" s="146"/>
      <c r="K178" s="146" t="str">
        <f aca="false">IF(OR(H178="",J178="",E178=""),"",IF(E178="Long",J178-H178,H178-J178))</f>
        <v/>
      </c>
      <c r="L178" s="148" t="str">
        <f aca="false">IF(OR(K178="",F178="",G178=""),"",K178*F178*G178)</f>
        <v/>
      </c>
      <c r="M178" s="158"/>
      <c r="N178" s="148" t="str">
        <f aca="false">IF(L178="","",L178-IF(M178="",0,M178))</f>
        <v/>
      </c>
      <c r="O178" s="144"/>
      <c r="P178" s="148" t="str">
        <f aca="false">IF(OR(N178="",F178="",F178=0),"",N178/F178)</f>
        <v/>
      </c>
      <c r="Q178" s="158" t="str">
        <f aca="false">IF(OR(H178="",I178="",F178="",G178=""),"",ABS(H178-I178)*F178*G178)</f>
        <v/>
      </c>
      <c r="R178" s="159" t="str">
        <f aca="false">IF(OR(N178="",Q178="",Q178=0),"",N178/Q178)</f>
        <v/>
      </c>
      <c r="S178" s="145" t="str">
        <f aca="false">IF(C178="","",IF(O178="","Open",IF(N178&gt;=0,"Won","Lost")))</f>
        <v/>
      </c>
      <c r="T178" s="150"/>
    </row>
    <row r="179" customFormat="false" ht="15" hidden="false" customHeight="true" outlineLevel="0" collapsed="false">
      <c r="A179" s="143" t="str">
        <f aca="false">IF(C179="","",ROW()-29)</f>
        <v/>
      </c>
      <c r="B179" s="144"/>
      <c r="C179" s="145"/>
      <c r="D179" s="145"/>
      <c r="E179" s="145"/>
      <c r="F179" s="143"/>
      <c r="G179" s="143"/>
      <c r="H179" s="146"/>
      <c r="I179" s="146"/>
      <c r="J179" s="146"/>
      <c r="K179" s="146" t="str">
        <f aca="false">IF(OR(H179="",J179="",E179=""),"",IF(E179="Long",J179-H179,H179-J179))</f>
        <v/>
      </c>
      <c r="L179" s="148" t="str">
        <f aca="false">IF(OR(K179="",F179="",G179=""),"",K179*F179*G179)</f>
        <v/>
      </c>
      <c r="M179" s="158"/>
      <c r="N179" s="148" t="str">
        <f aca="false">IF(L179="","",L179-IF(M179="",0,M179))</f>
        <v/>
      </c>
      <c r="O179" s="144"/>
      <c r="P179" s="148" t="str">
        <f aca="false">IF(OR(N179="",F179="",F179=0),"",N179/F179)</f>
        <v/>
      </c>
      <c r="Q179" s="158" t="str">
        <f aca="false">IF(OR(H179="",I179="",F179="",G179=""),"",ABS(H179-I179)*F179*G179)</f>
        <v/>
      </c>
      <c r="R179" s="159" t="str">
        <f aca="false">IF(OR(N179="",Q179="",Q179=0),"",N179/Q179)</f>
        <v/>
      </c>
      <c r="S179" s="145" t="str">
        <f aca="false">IF(C179="","",IF(O179="","Open",IF(N179&gt;=0,"Won","Lost")))</f>
        <v/>
      </c>
      <c r="T179" s="150"/>
    </row>
    <row r="180" customFormat="false" ht="15" hidden="false" customHeight="true" outlineLevel="0" collapsed="false">
      <c r="A180" s="143" t="str">
        <f aca="false">IF(C180="","",ROW()-29)</f>
        <v/>
      </c>
      <c r="B180" s="144"/>
      <c r="C180" s="145"/>
      <c r="D180" s="145"/>
      <c r="E180" s="145"/>
      <c r="F180" s="143"/>
      <c r="G180" s="143"/>
      <c r="H180" s="146"/>
      <c r="I180" s="146"/>
      <c r="J180" s="146"/>
      <c r="K180" s="146" t="str">
        <f aca="false">IF(OR(H180="",J180="",E180=""),"",IF(E180="Long",J180-H180,H180-J180))</f>
        <v/>
      </c>
      <c r="L180" s="148" t="str">
        <f aca="false">IF(OR(K180="",F180="",G180=""),"",K180*F180*G180)</f>
        <v/>
      </c>
      <c r="M180" s="158"/>
      <c r="N180" s="148" t="str">
        <f aca="false">IF(L180="","",L180-IF(M180="",0,M180))</f>
        <v/>
      </c>
      <c r="O180" s="144"/>
      <c r="P180" s="148" t="str">
        <f aca="false">IF(OR(N180="",F180="",F180=0),"",N180/F180)</f>
        <v/>
      </c>
      <c r="Q180" s="158" t="str">
        <f aca="false">IF(OR(H180="",I180="",F180="",G180=""),"",ABS(H180-I180)*F180*G180)</f>
        <v/>
      </c>
      <c r="R180" s="159" t="str">
        <f aca="false">IF(OR(N180="",Q180="",Q180=0),"",N180/Q180)</f>
        <v/>
      </c>
      <c r="S180" s="145" t="str">
        <f aca="false">IF(C180="","",IF(O180="","Open",IF(N180&gt;=0,"Won","Lost")))</f>
        <v/>
      </c>
      <c r="T180" s="150"/>
    </row>
    <row r="181" customFormat="false" ht="15" hidden="false" customHeight="true" outlineLevel="0" collapsed="false">
      <c r="A181" s="143" t="str">
        <f aca="false">IF(C181="","",ROW()-29)</f>
        <v/>
      </c>
      <c r="B181" s="144"/>
      <c r="C181" s="145"/>
      <c r="D181" s="145"/>
      <c r="E181" s="145"/>
      <c r="F181" s="143"/>
      <c r="G181" s="143"/>
      <c r="H181" s="146"/>
      <c r="I181" s="146"/>
      <c r="J181" s="146"/>
      <c r="K181" s="146" t="str">
        <f aca="false">IF(OR(H181="",J181="",E181=""),"",IF(E181="Long",J181-H181,H181-J181))</f>
        <v/>
      </c>
      <c r="L181" s="148" t="str">
        <f aca="false">IF(OR(K181="",F181="",G181=""),"",K181*F181*G181)</f>
        <v/>
      </c>
      <c r="M181" s="158"/>
      <c r="N181" s="148" t="str">
        <f aca="false">IF(L181="","",L181-IF(M181="",0,M181))</f>
        <v/>
      </c>
      <c r="O181" s="144"/>
      <c r="P181" s="148" t="str">
        <f aca="false">IF(OR(N181="",F181="",F181=0),"",N181/F181)</f>
        <v/>
      </c>
      <c r="Q181" s="158" t="str">
        <f aca="false">IF(OR(H181="",I181="",F181="",G181=""),"",ABS(H181-I181)*F181*G181)</f>
        <v/>
      </c>
      <c r="R181" s="159" t="str">
        <f aca="false">IF(OR(N181="",Q181="",Q181=0),"",N181/Q181)</f>
        <v/>
      </c>
      <c r="S181" s="145" t="str">
        <f aca="false">IF(C181="","",IF(O181="","Open",IF(N181&gt;=0,"Won","Lost")))</f>
        <v/>
      </c>
      <c r="T181" s="150"/>
    </row>
    <row r="182" customFormat="false" ht="15" hidden="false" customHeight="true" outlineLevel="0" collapsed="false">
      <c r="A182" s="143" t="str">
        <f aca="false">IF(C182="","",ROW()-29)</f>
        <v/>
      </c>
      <c r="B182" s="144"/>
      <c r="C182" s="145"/>
      <c r="D182" s="145"/>
      <c r="E182" s="145"/>
      <c r="F182" s="143"/>
      <c r="G182" s="143"/>
      <c r="H182" s="146"/>
      <c r="I182" s="146"/>
      <c r="J182" s="146"/>
      <c r="K182" s="146" t="str">
        <f aca="false">IF(OR(H182="",J182="",E182=""),"",IF(E182="Long",J182-H182,H182-J182))</f>
        <v/>
      </c>
      <c r="L182" s="148" t="str">
        <f aca="false">IF(OR(K182="",F182="",G182=""),"",K182*F182*G182)</f>
        <v/>
      </c>
      <c r="M182" s="158"/>
      <c r="N182" s="148" t="str">
        <f aca="false">IF(L182="","",L182-IF(M182="",0,M182))</f>
        <v/>
      </c>
      <c r="O182" s="144"/>
      <c r="P182" s="148" t="str">
        <f aca="false">IF(OR(N182="",F182="",F182=0),"",N182/F182)</f>
        <v/>
      </c>
      <c r="Q182" s="158" t="str">
        <f aca="false">IF(OR(H182="",I182="",F182="",G182=""),"",ABS(H182-I182)*F182*G182)</f>
        <v/>
      </c>
      <c r="R182" s="159" t="str">
        <f aca="false">IF(OR(N182="",Q182="",Q182=0),"",N182/Q182)</f>
        <v/>
      </c>
      <c r="S182" s="145" t="str">
        <f aca="false">IF(C182="","",IF(O182="","Open",IF(N182&gt;=0,"Won","Lost")))</f>
        <v/>
      </c>
      <c r="T182" s="150"/>
    </row>
    <row r="183" customFormat="false" ht="15" hidden="false" customHeight="true" outlineLevel="0" collapsed="false">
      <c r="A183" s="143" t="str">
        <f aca="false">IF(C183="","",ROW()-29)</f>
        <v/>
      </c>
      <c r="B183" s="144"/>
      <c r="C183" s="145"/>
      <c r="D183" s="145"/>
      <c r="E183" s="145"/>
      <c r="F183" s="143"/>
      <c r="G183" s="143"/>
      <c r="H183" s="146"/>
      <c r="I183" s="146"/>
      <c r="J183" s="146"/>
      <c r="K183" s="146" t="str">
        <f aca="false">IF(OR(H183="",J183="",E183=""),"",IF(E183="Long",J183-H183,H183-J183))</f>
        <v/>
      </c>
      <c r="L183" s="148" t="str">
        <f aca="false">IF(OR(K183="",F183="",G183=""),"",K183*F183*G183)</f>
        <v/>
      </c>
      <c r="M183" s="158"/>
      <c r="N183" s="148" t="str">
        <f aca="false">IF(L183="","",L183-IF(M183="",0,M183))</f>
        <v/>
      </c>
      <c r="O183" s="144"/>
      <c r="P183" s="148" t="str">
        <f aca="false">IF(OR(N183="",F183="",F183=0),"",N183/F183)</f>
        <v/>
      </c>
      <c r="Q183" s="158" t="str">
        <f aca="false">IF(OR(H183="",I183="",F183="",G183=""),"",ABS(H183-I183)*F183*G183)</f>
        <v/>
      </c>
      <c r="R183" s="159" t="str">
        <f aca="false">IF(OR(N183="",Q183="",Q183=0),"",N183/Q183)</f>
        <v/>
      </c>
      <c r="S183" s="145" t="str">
        <f aca="false">IF(C183="","",IF(O183="","Open",IF(N183&gt;=0,"Won","Lost")))</f>
        <v/>
      </c>
      <c r="T183" s="150"/>
    </row>
    <row r="184" customFormat="false" ht="15" hidden="false" customHeight="true" outlineLevel="0" collapsed="false">
      <c r="A184" s="143" t="str">
        <f aca="false">IF(C184="","",ROW()-29)</f>
        <v/>
      </c>
      <c r="B184" s="144"/>
      <c r="C184" s="145"/>
      <c r="D184" s="145"/>
      <c r="E184" s="145"/>
      <c r="F184" s="143"/>
      <c r="G184" s="143"/>
      <c r="H184" s="146"/>
      <c r="I184" s="146"/>
      <c r="J184" s="146"/>
      <c r="K184" s="146" t="str">
        <f aca="false">IF(OR(H184="",J184="",E184=""),"",IF(E184="Long",J184-H184,H184-J184))</f>
        <v/>
      </c>
      <c r="L184" s="148" t="str">
        <f aca="false">IF(OR(K184="",F184="",G184=""),"",K184*F184*G184)</f>
        <v/>
      </c>
      <c r="M184" s="158"/>
      <c r="N184" s="148" t="str">
        <f aca="false">IF(L184="","",L184-IF(M184="",0,M184))</f>
        <v/>
      </c>
      <c r="O184" s="144"/>
      <c r="P184" s="148" t="str">
        <f aca="false">IF(OR(N184="",F184="",F184=0),"",N184/F184)</f>
        <v/>
      </c>
      <c r="Q184" s="158" t="str">
        <f aca="false">IF(OR(H184="",I184="",F184="",G184=""),"",ABS(H184-I184)*F184*G184)</f>
        <v/>
      </c>
      <c r="R184" s="159" t="str">
        <f aca="false">IF(OR(N184="",Q184="",Q184=0),"",N184/Q184)</f>
        <v/>
      </c>
      <c r="S184" s="145" t="str">
        <f aca="false">IF(C184="","",IF(O184="","Open",IF(N184&gt;=0,"Won","Lost")))</f>
        <v/>
      </c>
      <c r="T184" s="150"/>
    </row>
    <row r="185" customFormat="false" ht="15" hidden="false" customHeight="true" outlineLevel="0" collapsed="false">
      <c r="A185" s="143" t="str">
        <f aca="false">IF(C185="","",ROW()-29)</f>
        <v/>
      </c>
      <c r="B185" s="144"/>
      <c r="C185" s="145"/>
      <c r="D185" s="145"/>
      <c r="E185" s="145"/>
      <c r="F185" s="143"/>
      <c r="G185" s="143"/>
      <c r="H185" s="146"/>
      <c r="I185" s="146"/>
      <c r="J185" s="146"/>
      <c r="K185" s="146" t="str">
        <f aca="false">IF(OR(H185="",J185="",E185=""),"",IF(E185="Long",J185-H185,H185-J185))</f>
        <v/>
      </c>
      <c r="L185" s="148" t="str">
        <f aca="false">IF(OR(K185="",F185="",G185=""),"",K185*F185*G185)</f>
        <v/>
      </c>
      <c r="M185" s="158"/>
      <c r="N185" s="148" t="str">
        <f aca="false">IF(L185="","",L185-IF(M185="",0,M185))</f>
        <v/>
      </c>
      <c r="O185" s="144"/>
      <c r="P185" s="148" t="str">
        <f aca="false">IF(OR(N185="",F185="",F185=0),"",N185/F185)</f>
        <v/>
      </c>
      <c r="Q185" s="158" t="str">
        <f aca="false">IF(OR(H185="",I185="",F185="",G185=""),"",ABS(H185-I185)*F185*G185)</f>
        <v/>
      </c>
      <c r="R185" s="159" t="str">
        <f aca="false">IF(OR(N185="",Q185="",Q185=0),"",N185/Q185)</f>
        <v/>
      </c>
      <c r="S185" s="145" t="str">
        <f aca="false">IF(C185="","",IF(O185="","Open",IF(N185&gt;=0,"Won","Lost")))</f>
        <v/>
      </c>
      <c r="T185" s="150"/>
    </row>
    <row r="186" customFormat="false" ht="15" hidden="false" customHeight="true" outlineLevel="0" collapsed="false">
      <c r="A186" s="143" t="str">
        <f aca="false">IF(C186="","",ROW()-29)</f>
        <v/>
      </c>
      <c r="B186" s="144"/>
      <c r="C186" s="145"/>
      <c r="D186" s="145"/>
      <c r="E186" s="145"/>
      <c r="F186" s="143"/>
      <c r="G186" s="143"/>
      <c r="H186" s="146"/>
      <c r="I186" s="146"/>
      <c r="J186" s="146"/>
      <c r="K186" s="146" t="str">
        <f aca="false">IF(OR(H186="",J186="",E186=""),"",IF(E186="Long",J186-H186,H186-J186))</f>
        <v/>
      </c>
      <c r="L186" s="148" t="str">
        <f aca="false">IF(OR(K186="",F186="",G186=""),"",K186*F186*G186)</f>
        <v/>
      </c>
      <c r="M186" s="158"/>
      <c r="N186" s="148" t="str">
        <f aca="false">IF(L186="","",L186-IF(M186="",0,M186))</f>
        <v/>
      </c>
      <c r="O186" s="144"/>
      <c r="P186" s="148" t="str">
        <f aca="false">IF(OR(N186="",F186="",F186=0),"",N186/F186)</f>
        <v/>
      </c>
      <c r="Q186" s="158" t="str">
        <f aca="false">IF(OR(H186="",I186="",F186="",G186=""),"",ABS(H186-I186)*F186*G186)</f>
        <v/>
      </c>
      <c r="R186" s="159" t="str">
        <f aca="false">IF(OR(N186="",Q186="",Q186=0),"",N186/Q186)</f>
        <v/>
      </c>
      <c r="S186" s="145" t="str">
        <f aca="false">IF(C186="","",IF(O186="","Open",IF(N186&gt;=0,"Won","Lost")))</f>
        <v/>
      </c>
      <c r="T186" s="150"/>
    </row>
    <row r="187" customFormat="false" ht="15" hidden="false" customHeight="true" outlineLevel="0" collapsed="false">
      <c r="A187" s="143" t="str">
        <f aca="false">IF(C187="","",ROW()-29)</f>
        <v/>
      </c>
      <c r="B187" s="144"/>
      <c r="C187" s="145"/>
      <c r="D187" s="145"/>
      <c r="E187" s="145"/>
      <c r="F187" s="143"/>
      <c r="G187" s="143"/>
      <c r="H187" s="146"/>
      <c r="I187" s="146"/>
      <c r="J187" s="146"/>
      <c r="K187" s="146" t="str">
        <f aca="false">IF(OR(H187="",J187="",E187=""),"",IF(E187="Long",J187-H187,H187-J187))</f>
        <v/>
      </c>
      <c r="L187" s="148" t="str">
        <f aca="false">IF(OR(K187="",F187="",G187=""),"",K187*F187*G187)</f>
        <v/>
      </c>
      <c r="M187" s="158"/>
      <c r="N187" s="148" t="str">
        <f aca="false">IF(L187="","",L187-IF(M187="",0,M187))</f>
        <v/>
      </c>
      <c r="O187" s="144"/>
      <c r="P187" s="148" t="str">
        <f aca="false">IF(OR(N187="",F187="",F187=0),"",N187/F187)</f>
        <v/>
      </c>
      <c r="Q187" s="158" t="str">
        <f aca="false">IF(OR(H187="",I187="",F187="",G187=""),"",ABS(H187-I187)*F187*G187)</f>
        <v/>
      </c>
      <c r="R187" s="159" t="str">
        <f aca="false">IF(OR(N187="",Q187="",Q187=0),"",N187/Q187)</f>
        <v/>
      </c>
      <c r="S187" s="145" t="str">
        <f aca="false">IF(C187="","",IF(O187="","Open",IF(N187&gt;=0,"Won","Lost")))</f>
        <v/>
      </c>
      <c r="T187" s="150"/>
    </row>
    <row r="188" customFormat="false" ht="15" hidden="false" customHeight="true" outlineLevel="0" collapsed="false">
      <c r="A188" s="143" t="str">
        <f aca="false">IF(C188="","",ROW()-29)</f>
        <v/>
      </c>
      <c r="B188" s="144"/>
      <c r="C188" s="145"/>
      <c r="D188" s="145"/>
      <c r="E188" s="145"/>
      <c r="F188" s="143"/>
      <c r="G188" s="143"/>
      <c r="H188" s="146"/>
      <c r="I188" s="146"/>
      <c r="J188" s="146"/>
      <c r="K188" s="146" t="str">
        <f aca="false">IF(OR(H188="",J188="",E188=""),"",IF(E188="Long",J188-H188,H188-J188))</f>
        <v/>
      </c>
      <c r="L188" s="148" t="str">
        <f aca="false">IF(OR(K188="",F188="",G188=""),"",K188*F188*G188)</f>
        <v/>
      </c>
      <c r="M188" s="158"/>
      <c r="N188" s="148" t="str">
        <f aca="false">IF(L188="","",L188-IF(M188="",0,M188))</f>
        <v/>
      </c>
      <c r="O188" s="144"/>
      <c r="P188" s="148" t="str">
        <f aca="false">IF(OR(N188="",F188="",F188=0),"",N188/F188)</f>
        <v/>
      </c>
      <c r="Q188" s="158" t="str">
        <f aca="false">IF(OR(H188="",I188="",F188="",G188=""),"",ABS(H188-I188)*F188*G188)</f>
        <v/>
      </c>
      <c r="R188" s="159" t="str">
        <f aca="false">IF(OR(N188="",Q188="",Q188=0),"",N188/Q188)</f>
        <v/>
      </c>
      <c r="S188" s="145" t="str">
        <f aca="false">IF(C188="","",IF(O188="","Open",IF(N188&gt;=0,"Won","Lost")))</f>
        <v/>
      </c>
      <c r="T188" s="150"/>
    </row>
    <row r="189" customFormat="false" ht="15" hidden="false" customHeight="true" outlineLevel="0" collapsed="false">
      <c r="A189" s="143" t="str">
        <f aca="false">IF(C189="","",ROW()-29)</f>
        <v/>
      </c>
      <c r="B189" s="144"/>
      <c r="C189" s="145"/>
      <c r="D189" s="145"/>
      <c r="E189" s="145"/>
      <c r="F189" s="143"/>
      <c r="G189" s="143"/>
      <c r="H189" s="146"/>
      <c r="I189" s="146"/>
      <c r="J189" s="146"/>
      <c r="K189" s="146" t="str">
        <f aca="false">IF(OR(H189="",J189="",E189=""),"",IF(E189="Long",J189-H189,H189-J189))</f>
        <v/>
      </c>
      <c r="L189" s="148" t="str">
        <f aca="false">IF(OR(K189="",F189="",G189=""),"",K189*F189*G189)</f>
        <v/>
      </c>
      <c r="M189" s="158"/>
      <c r="N189" s="148" t="str">
        <f aca="false">IF(L189="","",L189-IF(M189="",0,M189))</f>
        <v/>
      </c>
      <c r="O189" s="144"/>
      <c r="P189" s="148" t="str">
        <f aca="false">IF(OR(N189="",F189="",F189=0),"",N189/F189)</f>
        <v/>
      </c>
      <c r="Q189" s="158" t="str">
        <f aca="false">IF(OR(H189="",I189="",F189="",G189=""),"",ABS(H189-I189)*F189*G189)</f>
        <v/>
      </c>
      <c r="R189" s="159" t="str">
        <f aca="false">IF(OR(N189="",Q189="",Q189=0),"",N189/Q189)</f>
        <v/>
      </c>
      <c r="S189" s="145" t="str">
        <f aca="false">IF(C189="","",IF(O189="","Open",IF(N189&gt;=0,"Won","Lost")))</f>
        <v/>
      </c>
      <c r="T189" s="150"/>
    </row>
    <row r="190" customFormat="false" ht="15" hidden="false" customHeight="true" outlineLevel="0" collapsed="false">
      <c r="A190" s="143" t="str">
        <f aca="false">IF(C190="","",ROW()-29)</f>
        <v/>
      </c>
      <c r="B190" s="144"/>
      <c r="C190" s="145"/>
      <c r="D190" s="145"/>
      <c r="E190" s="145"/>
      <c r="F190" s="143"/>
      <c r="G190" s="143"/>
      <c r="H190" s="146"/>
      <c r="I190" s="146"/>
      <c r="J190" s="146"/>
      <c r="K190" s="146" t="str">
        <f aca="false">IF(OR(H190="",J190="",E190=""),"",IF(E190="Long",J190-H190,H190-J190))</f>
        <v/>
      </c>
      <c r="L190" s="148" t="str">
        <f aca="false">IF(OR(K190="",F190="",G190=""),"",K190*F190*G190)</f>
        <v/>
      </c>
      <c r="M190" s="158"/>
      <c r="N190" s="148" t="str">
        <f aca="false">IF(L190="","",L190-IF(M190="",0,M190))</f>
        <v/>
      </c>
      <c r="O190" s="144"/>
      <c r="P190" s="148" t="str">
        <f aca="false">IF(OR(N190="",F190="",F190=0),"",N190/F190)</f>
        <v/>
      </c>
      <c r="Q190" s="158" t="str">
        <f aca="false">IF(OR(H190="",I190="",F190="",G190=""),"",ABS(H190-I190)*F190*G190)</f>
        <v/>
      </c>
      <c r="R190" s="159" t="str">
        <f aca="false">IF(OR(N190="",Q190="",Q190=0),"",N190/Q190)</f>
        <v/>
      </c>
      <c r="S190" s="145" t="str">
        <f aca="false">IF(C190="","",IF(O190="","Open",IF(N190&gt;=0,"Won","Lost")))</f>
        <v/>
      </c>
      <c r="T190" s="150"/>
    </row>
    <row r="191" customFormat="false" ht="15" hidden="false" customHeight="true" outlineLevel="0" collapsed="false">
      <c r="A191" s="143" t="str">
        <f aca="false">IF(C191="","",ROW()-29)</f>
        <v/>
      </c>
      <c r="B191" s="144"/>
      <c r="C191" s="145"/>
      <c r="D191" s="145"/>
      <c r="E191" s="145"/>
      <c r="F191" s="143"/>
      <c r="G191" s="143"/>
      <c r="H191" s="146"/>
      <c r="I191" s="146"/>
      <c r="J191" s="146"/>
      <c r="K191" s="146" t="str">
        <f aca="false">IF(OR(H191="",J191="",E191=""),"",IF(E191="Long",J191-H191,H191-J191))</f>
        <v/>
      </c>
      <c r="L191" s="148" t="str">
        <f aca="false">IF(OR(K191="",F191="",G191=""),"",K191*F191*G191)</f>
        <v/>
      </c>
      <c r="M191" s="158"/>
      <c r="N191" s="148" t="str">
        <f aca="false">IF(L191="","",L191-IF(M191="",0,M191))</f>
        <v/>
      </c>
      <c r="O191" s="144"/>
      <c r="P191" s="148" t="str">
        <f aca="false">IF(OR(N191="",F191="",F191=0),"",N191/F191)</f>
        <v/>
      </c>
      <c r="Q191" s="158" t="str">
        <f aca="false">IF(OR(H191="",I191="",F191="",G191=""),"",ABS(H191-I191)*F191*G191)</f>
        <v/>
      </c>
      <c r="R191" s="159" t="str">
        <f aca="false">IF(OR(N191="",Q191="",Q191=0),"",N191/Q191)</f>
        <v/>
      </c>
      <c r="S191" s="145" t="str">
        <f aca="false">IF(C191="","",IF(O191="","Open",IF(N191&gt;=0,"Won","Lost")))</f>
        <v/>
      </c>
      <c r="T191" s="150"/>
    </row>
    <row r="192" customFormat="false" ht="15" hidden="false" customHeight="true" outlineLevel="0" collapsed="false">
      <c r="A192" s="143" t="str">
        <f aca="false">IF(C192="","",ROW()-29)</f>
        <v/>
      </c>
      <c r="B192" s="144"/>
      <c r="C192" s="145"/>
      <c r="D192" s="145"/>
      <c r="E192" s="145"/>
      <c r="F192" s="143"/>
      <c r="G192" s="143"/>
      <c r="H192" s="146"/>
      <c r="I192" s="146"/>
      <c r="J192" s="146"/>
      <c r="K192" s="146" t="str">
        <f aca="false">IF(OR(H192="",J192="",E192=""),"",IF(E192="Long",J192-H192,H192-J192))</f>
        <v/>
      </c>
      <c r="L192" s="148" t="str">
        <f aca="false">IF(OR(K192="",F192="",G192=""),"",K192*F192*G192)</f>
        <v/>
      </c>
      <c r="M192" s="158"/>
      <c r="N192" s="148" t="str">
        <f aca="false">IF(L192="","",L192-IF(M192="",0,M192))</f>
        <v/>
      </c>
      <c r="O192" s="144"/>
      <c r="P192" s="148" t="str">
        <f aca="false">IF(OR(N192="",F192="",F192=0),"",N192/F192)</f>
        <v/>
      </c>
      <c r="Q192" s="158" t="str">
        <f aca="false">IF(OR(H192="",I192="",F192="",G192=""),"",ABS(H192-I192)*F192*G192)</f>
        <v/>
      </c>
      <c r="R192" s="159" t="str">
        <f aca="false">IF(OR(N192="",Q192="",Q192=0),"",N192/Q192)</f>
        <v/>
      </c>
      <c r="S192" s="145" t="str">
        <f aca="false">IF(C192="","",IF(O192="","Open",IF(N192&gt;=0,"Won","Lost")))</f>
        <v/>
      </c>
      <c r="T192" s="150"/>
    </row>
    <row r="193" customFormat="false" ht="15" hidden="false" customHeight="true" outlineLevel="0" collapsed="false">
      <c r="A193" s="143" t="str">
        <f aca="false">IF(C193="","",ROW()-29)</f>
        <v/>
      </c>
      <c r="B193" s="144"/>
      <c r="C193" s="145"/>
      <c r="D193" s="145"/>
      <c r="E193" s="145"/>
      <c r="F193" s="143"/>
      <c r="G193" s="143"/>
      <c r="H193" s="146"/>
      <c r="I193" s="146"/>
      <c r="J193" s="146"/>
      <c r="K193" s="146" t="str">
        <f aca="false">IF(OR(H193="",J193="",E193=""),"",IF(E193="Long",J193-H193,H193-J193))</f>
        <v/>
      </c>
      <c r="L193" s="148" t="str">
        <f aca="false">IF(OR(K193="",F193="",G193=""),"",K193*F193*G193)</f>
        <v/>
      </c>
      <c r="M193" s="158"/>
      <c r="N193" s="148" t="str">
        <f aca="false">IF(L193="","",L193-IF(M193="",0,M193))</f>
        <v/>
      </c>
      <c r="O193" s="144"/>
      <c r="P193" s="148" t="str">
        <f aca="false">IF(OR(N193="",F193="",F193=0),"",N193/F193)</f>
        <v/>
      </c>
      <c r="Q193" s="158" t="str">
        <f aca="false">IF(OR(H193="",I193="",F193="",G193=""),"",ABS(H193-I193)*F193*G193)</f>
        <v/>
      </c>
      <c r="R193" s="159" t="str">
        <f aca="false">IF(OR(N193="",Q193="",Q193=0),"",N193/Q193)</f>
        <v/>
      </c>
      <c r="S193" s="145" t="str">
        <f aca="false">IF(C193="","",IF(O193="","Open",IF(N193&gt;=0,"Won","Lost")))</f>
        <v/>
      </c>
      <c r="T193" s="150"/>
    </row>
    <row r="194" customFormat="false" ht="15" hidden="false" customHeight="true" outlineLevel="0" collapsed="false">
      <c r="A194" s="143" t="str">
        <f aca="false">IF(C194="","",ROW()-29)</f>
        <v/>
      </c>
      <c r="B194" s="144"/>
      <c r="C194" s="145"/>
      <c r="D194" s="145"/>
      <c r="E194" s="145"/>
      <c r="F194" s="143"/>
      <c r="G194" s="143"/>
      <c r="H194" s="146"/>
      <c r="I194" s="146"/>
      <c r="J194" s="146"/>
      <c r="K194" s="146" t="str">
        <f aca="false">IF(OR(H194="",J194="",E194=""),"",IF(E194="Long",J194-H194,H194-J194))</f>
        <v/>
      </c>
      <c r="L194" s="148" t="str">
        <f aca="false">IF(OR(K194="",F194="",G194=""),"",K194*F194*G194)</f>
        <v/>
      </c>
      <c r="M194" s="158"/>
      <c r="N194" s="148" t="str">
        <f aca="false">IF(L194="","",L194-IF(M194="",0,M194))</f>
        <v/>
      </c>
      <c r="O194" s="144"/>
      <c r="P194" s="148" t="str">
        <f aca="false">IF(OR(N194="",F194="",F194=0),"",N194/F194)</f>
        <v/>
      </c>
      <c r="Q194" s="158" t="str">
        <f aca="false">IF(OR(H194="",I194="",F194="",G194=""),"",ABS(H194-I194)*F194*G194)</f>
        <v/>
      </c>
      <c r="R194" s="159" t="str">
        <f aca="false">IF(OR(N194="",Q194="",Q194=0),"",N194/Q194)</f>
        <v/>
      </c>
      <c r="S194" s="145" t="str">
        <f aca="false">IF(C194="","",IF(O194="","Open",IF(N194&gt;=0,"Won","Lost")))</f>
        <v/>
      </c>
      <c r="T194" s="150"/>
    </row>
    <row r="195" customFormat="false" ht="15" hidden="false" customHeight="true" outlineLevel="0" collapsed="false">
      <c r="A195" s="143" t="str">
        <f aca="false">IF(C195="","",ROW()-29)</f>
        <v/>
      </c>
      <c r="B195" s="144"/>
      <c r="C195" s="145"/>
      <c r="D195" s="145"/>
      <c r="E195" s="145"/>
      <c r="F195" s="143"/>
      <c r="G195" s="143"/>
      <c r="H195" s="146"/>
      <c r="I195" s="146"/>
      <c r="J195" s="146"/>
      <c r="K195" s="146" t="str">
        <f aca="false">IF(OR(H195="",J195="",E195=""),"",IF(E195="Long",J195-H195,H195-J195))</f>
        <v/>
      </c>
      <c r="L195" s="148" t="str">
        <f aca="false">IF(OR(K195="",F195="",G195=""),"",K195*F195*G195)</f>
        <v/>
      </c>
      <c r="M195" s="158"/>
      <c r="N195" s="148" t="str">
        <f aca="false">IF(L195="","",L195-IF(M195="",0,M195))</f>
        <v/>
      </c>
      <c r="O195" s="144"/>
      <c r="P195" s="148" t="str">
        <f aca="false">IF(OR(N195="",F195="",F195=0),"",N195/F195)</f>
        <v/>
      </c>
      <c r="Q195" s="158" t="str">
        <f aca="false">IF(OR(H195="",I195="",F195="",G195=""),"",ABS(H195-I195)*F195*G195)</f>
        <v/>
      </c>
      <c r="R195" s="159" t="str">
        <f aca="false">IF(OR(N195="",Q195="",Q195=0),"",N195/Q195)</f>
        <v/>
      </c>
      <c r="S195" s="145" t="str">
        <f aca="false">IF(C195="","",IF(O195="","Open",IF(N195&gt;=0,"Won","Lost")))</f>
        <v/>
      </c>
      <c r="T195" s="150"/>
    </row>
    <row r="196" customFormat="false" ht="15" hidden="false" customHeight="true" outlineLevel="0" collapsed="false">
      <c r="A196" s="143" t="str">
        <f aca="false">IF(C196="","",ROW()-29)</f>
        <v/>
      </c>
      <c r="B196" s="144"/>
      <c r="C196" s="145"/>
      <c r="D196" s="145"/>
      <c r="E196" s="145"/>
      <c r="F196" s="143"/>
      <c r="G196" s="143"/>
      <c r="H196" s="146"/>
      <c r="I196" s="146"/>
      <c r="J196" s="146"/>
      <c r="K196" s="146" t="str">
        <f aca="false">IF(OR(H196="",J196="",E196=""),"",IF(E196="Long",J196-H196,H196-J196))</f>
        <v/>
      </c>
      <c r="L196" s="148" t="str">
        <f aca="false">IF(OR(K196="",F196="",G196=""),"",K196*F196*G196)</f>
        <v/>
      </c>
      <c r="M196" s="158"/>
      <c r="N196" s="148" t="str">
        <f aca="false">IF(L196="","",L196-IF(M196="",0,M196))</f>
        <v/>
      </c>
      <c r="O196" s="144"/>
      <c r="P196" s="148" t="str">
        <f aca="false">IF(OR(N196="",F196="",F196=0),"",N196/F196)</f>
        <v/>
      </c>
      <c r="Q196" s="158" t="str">
        <f aca="false">IF(OR(H196="",I196="",F196="",G196=""),"",ABS(H196-I196)*F196*G196)</f>
        <v/>
      </c>
      <c r="R196" s="159" t="str">
        <f aca="false">IF(OR(N196="",Q196="",Q196=0),"",N196/Q196)</f>
        <v/>
      </c>
      <c r="S196" s="145" t="str">
        <f aca="false">IF(C196="","",IF(O196="","Open",IF(N196&gt;=0,"Won","Lost")))</f>
        <v/>
      </c>
      <c r="T196" s="150"/>
    </row>
    <row r="197" customFormat="false" ht="15" hidden="false" customHeight="true" outlineLevel="0" collapsed="false">
      <c r="A197" s="143" t="str">
        <f aca="false">IF(C197="","",ROW()-29)</f>
        <v/>
      </c>
      <c r="B197" s="144"/>
      <c r="C197" s="145"/>
      <c r="D197" s="145"/>
      <c r="E197" s="145"/>
      <c r="F197" s="143"/>
      <c r="G197" s="143"/>
      <c r="H197" s="146"/>
      <c r="I197" s="146"/>
      <c r="J197" s="146"/>
      <c r="K197" s="146" t="str">
        <f aca="false">IF(OR(H197="",J197="",E197=""),"",IF(E197="Long",J197-H197,H197-J197))</f>
        <v/>
      </c>
      <c r="L197" s="148" t="str">
        <f aca="false">IF(OR(K197="",F197="",G197=""),"",K197*F197*G197)</f>
        <v/>
      </c>
      <c r="M197" s="158"/>
      <c r="N197" s="148" t="str">
        <f aca="false">IF(L197="","",L197-IF(M197="",0,M197))</f>
        <v/>
      </c>
      <c r="O197" s="144"/>
      <c r="P197" s="148" t="str">
        <f aca="false">IF(OR(N197="",F197="",F197=0),"",N197/F197)</f>
        <v/>
      </c>
      <c r="Q197" s="158" t="str">
        <f aca="false">IF(OR(H197="",I197="",F197="",G197=""),"",ABS(H197-I197)*F197*G197)</f>
        <v/>
      </c>
      <c r="R197" s="159" t="str">
        <f aca="false">IF(OR(N197="",Q197="",Q197=0),"",N197/Q197)</f>
        <v/>
      </c>
      <c r="S197" s="145" t="str">
        <f aca="false">IF(C197="","",IF(O197="","Open",IF(N197&gt;=0,"Won","Lost")))</f>
        <v/>
      </c>
      <c r="T197" s="150"/>
    </row>
    <row r="198" customFormat="false" ht="15" hidden="false" customHeight="true" outlineLevel="0" collapsed="false">
      <c r="A198" s="143" t="str">
        <f aca="false">IF(C198="","",ROW()-29)</f>
        <v/>
      </c>
      <c r="B198" s="144"/>
      <c r="C198" s="145"/>
      <c r="D198" s="145"/>
      <c r="E198" s="145"/>
      <c r="F198" s="143"/>
      <c r="G198" s="143"/>
      <c r="H198" s="146"/>
      <c r="I198" s="146"/>
      <c r="J198" s="146"/>
      <c r="K198" s="146" t="str">
        <f aca="false">IF(OR(H198="",J198="",E198=""),"",IF(E198="Long",J198-H198,H198-J198))</f>
        <v/>
      </c>
      <c r="L198" s="148" t="str">
        <f aca="false">IF(OR(K198="",F198="",G198=""),"",K198*F198*G198)</f>
        <v/>
      </c>
      <c r="M198" s="158"/>
      <c r="N198" s="148" t="str">
        <f aca="false">IF(L198="","",L198-IF(M198="",0,M198))</f>
        <v/>
      </c>
      <c r="O198" s="144"/>
      <c r="P198" s="148" t="str">
        <f aca="false">IF(OR(N198="",F198="",F198=0),"",N198/F198)</f>
        <v/>
      </c>
      <c r="Q198" s="158" t="str">
        <f aca="false">IF(OR(H198="",I198="",F198="",G198=""),"",ABS(H198-I198)*F198*G198)</f>
        <v/>
      </c>
      <c r="R198" s="159" t="str">
        <f aca="false">IF(OR(N198="",Q198="",Q198=0),"",N198/Q198)</f>
        <v/>
      </c>
      <c r="S198" s="145" t="str">
        <f aca="false">IF(C198="","",IF(O198="","Open",IF(N198&gt;=0,"Won","Lost")))</f>
        <v/>
      </c>
      <c r="T198" s="150"/>
    </row>
    <row r="199" customFormat="false" ht="15" hidden="false" customHeight="true" outlineLevel="0" collapsed="false">
      <c r="A199" s="143" t="str">
        <f aca="false">IF(C199="","",ROW()-29)</f>
        <v/>
      </c>
      <c r="B199" s="144"/>
      <c r="C199" s="145"/>
      <c r="D199" s="145"/>
      <c r="E199" s="145"/>
      <c r="F199" s="143"/>
      <c r="G199" s="143"/>
      <c r="H199" s="146"/>
      <c r="I199" s="146"/>
      <c r="J199" s="146"/>
      <c r="K199" s="146" t="str">
        <f aca="false">IF(OR(H199="",J199="",E199=""),"",IF(E199="Long",J199-H199,H199-J199))</f>
        <v/>
      </c>
      <c r="L199" s="148" t="str">
        <f aca="false">IF(OR(K199="",F199="",G199=""),"",K199*F199*G199)</f>
        <v/>
      </c>
      <c r="M199" s="158"/>
      <c r="N199" s="148" t="str">
        <f aca="false">IF(L199="","",L199-IF(M199="",0,M199))</f>
        <v/>
      </c>
      <c r="O199" s="144"/>
      <c r="P199" s="148" t="str">
        <f aca="false">IF(OR(N199="",F199="",F199=0),"",N199/F199)</f>
        <v/>
      </c>
      <c r="Q199" s="158" t="str">
        <f aca="false">IF(OR(H199="",I199="",F199="",G199=""),"",ABS(H199-I199)*F199*G199)</f>
        <v/>
      </c>
      <c r="R199" s="159" t="str">
        <f aca="false">IF(OR(N199="",Q199="",Q199=0),"",N199/Q199)</f>
        <v/>
      </c>
      <c r="S199" s="145" t="str">
        <f aca="false">IF(C199="","",IF(O199="","Open",IF(N199&gt;=0,"Won","Lost")))</f>
        <v/>
      </c>
      <c r="T199" s="150"/>
    </row>
    <row r="200" customFormat="false" ht="15" hidden="false" customHeight="true" outlineLevel="0" collapsed="false">
      <c r="A200" s="143" t="str">
        <f aca="false">IF(C200="","",ROW()-29)</f>
        <v/>
      </c>
      <c r="B200" s="144"/>
      <c r="C200" s="145"/>
      <c r="D200" s="145"/>
      <c r="E200" s="145"/>
      <c r="F200" s="143"/>
      <c r="G200" s="143"/>
      <c r="H200" s="146"/>
      <c r="I200" s="146"/>
      <c r="J200" s="146"/>
      <c r="K200" s="146" t="str">
        <f aca="false">IF(OR(H200="",J200="",E200=""),"",IF(E200="Long",J200-H200,H200-J200))</f>
        <v/>
      </c>
      <c r="L200" s="148" t="str">
        <f aca="false">IF(OR(K200="",F200="",G200=""),"",K200*F200*G200)</f>
        <v/>
      </c>
      <c r="M200" s="158"/>
      <c r="N200" s="148" t="str">
        <f aca="false">IF(L200="","",L200-IF(M200="",0,M200))</f>
        <v/>
      </c>
      <c r="O200" s="144"/>
      <c r="P200" s="148" t="str">
        <f aca="false">IF(OR(N200="",F200="",F200=0),"",N200/F200)</f>
        <v/>
      </c>
      <c r="Q200" s="158" t="str">
        <f aca="false">IF(OR(H200="",I200="",F200="",G200=""),"",ABS(H200-I200)*F200*G200)</f>
        <v/>
      </c>
      <c r="R200" s="159" t="str">
        <f aca="false">IF(OR(N200="",Q200="",Q200=0),"",N200/Q200)</f>
        <v/>
      </c>
      <c r="S200" s="145" t="str">
        <f aca="false">IF(C200="","",IF(O200="","Open",IF(N200&gt;=0,"Won","Lost")))</f>
        <v/>
      </c>
      <c r="T200" s="150"/>
    </row>
    <row r="201" customFormat="false" ht="15" hidden="false" customHeight="true" outlineLevel="0" collapsed="false">
      <c r="A201" s="143" t="str">
        <f aca="false">IF(C201="","",ROW()-29)</f>
        <v/>
      </c>
      <c r="B201" s="144"/>
      <c r="C201" s="145"/>
      <c r="D201" s="145"/>
      <c r="E201" s="145"/>
      <c r="F201" s="143"/>
      <c r="G201" s="143"/>
      <c r="H201" s="146"/>
      <c r="I201" s="146"/>
      <c r="J201" s="146"/>
      <c r="K201" s="146" t="str">
        <f aca="false">IF(OR(H201="",J201="",E201=""),"",IF(E201="Long",J201-H201,H201-J201))</f>
        <v/>
      </c>
      <c r="L201" s="148" t="str">
        <f aca="false">IF(OR(K201="",F201="",G201=""),"",K201*F201*G201)</f>
        <v/>
      </c>
      <c r="M201" s="158"/>
      <c r="N201" s="148" t="str">
        <f aca="false">IF(L201="","",L201-IF(M201="",0,M201))</f>
        <v/>
      </c>
      <c r="O201" s="144"/>
      <c r="P201" s="148" t="str">
        <f aca="false">IF(OR(N201="",F201="",F201=0),"",N201/F201)</f>
        <v/>
      </c>
      <c r="Q201" s="158" t="str">
        <f aca="false">IF(OR(H201="",I201="",F201="",G201=""),"",ABS(H201-I201)*F201*G201)</f>
        <v/>
      </c>
      <c r="R201" s="159" t="str">
        <f aca="false">IF(OR(N201="",Q201="",Q201=0),"",N201/Q201)</f>
        <v/>
      </c>
      <c r="S201" s="145" t="str">
        <f aca="false">IF(C201="","",IF(O201="","Open",IF(N201&gt;=0,"Won","Lost")))</f>
        <v/>
      </c>
      <c r="T201" s="150"/>
    </row>
    <row r="202" customFormat="false" ht="15" hidden="false" customHeight="true" outlineLevel="0" collapsed="false">
      <c r="A202" s="143" t="str">
        <f aca="false">IF(C202="","",ROW()-29)</f>
        <v/>
      </c>
      <c r="B202" s="144"/>
      <c r="C202" s="145"/>
      <c r="D202" s="145"/>
      <c r="E202" s="145"/>
      <c r="F202" s="143"/>
      <c r="G202" s="143"/>
      <c r="H202" s="146"/>
      <c r="I202" s="146"/>
      <c r="J202" s="146"/>
      <c r="K202" s="146" t="str">
        <f aca="false">IF(OR(H202="",J202="",E202=""),"",IF(E202="Long",J202-H202,H202-J202))</f>
        <v/>
      </c>
      <c r="L202" s="148" t="str">
        <f aca="false">IF(OR(K202="",F202="",G202=""),"",K202*F202*G202)</f>
        <v/>
      </c>
      <c r="M202" s="158"/>
      <c r="N202" s="148" t="str">
        <f aca="false">IF(L202="","",L202-IF(M202="",0,M202))</f>
        <v/>
      </c>
      <c r="O202" s="144"/>
      <c r="P202" s="148" t="str">
        <f aca="false">IF(OR(N202="",F202="",F202=0),"",N202/F202)</f>
        <v/>
      </c>
      <c r="Q202" s="158" t="str">
        <f aca="false">IF(OR(H202="",I202="",F202="",G202=""),"",ABS(H202-I202)*F202*G202)</f>
        <v/>
      </c>
      <c r="R202" s="159" t="str">
        <f aca="false">IF(OR(N202="",Q202="",Q202=0),"",N202/Q202)</f>
        <v/>
      </c>
      <c r="S202" s="145" t="str">
        <f aca="false">IF(C202="","",IF(O202="","Open",IF(N202&gt;=0,"Won","Lost")))</f>
        <v/>
      </c>
      <c r="T202" s="150"/>
    </row>
    <row r="203" customFormat="false" ht="15" hidden="false" customHeight="true" outlineLevel="0" collapsed="false">
      <c r="A203" s="143" t="str">
        <f aca="false">IF(C203="","",ROW()-29)</f>
        <v/>
      </c>
      <c r="B203" s="144"/>
      <c r="C203" s="145"/>
      <c r="D203" s="145"/>
      <c r="E203" s="145"/>
      <c r="F203" s="143"/>
      <c r="G203" s="143"/>
      <c r="H203" s="146"/>
      <c r="I203" s="146"/>
      <c r="J203" s="146"/>
      <c r="K203" s="146" t="str">
        <f aca="false">IF(OR(H203="",J203="",E203=""),"",IF(E203="Long",J203-H203,H203-J203))</f>
        <v/>
      </c>
      <c r="L203" s="148" t="str">
        <f aca="false">IF(OR(K203="",F203="",G203=""),"",K203*F203*G203)</f>
        <v/>
      </c>
      <c r="M203" s="158"/>
      <c r="N203" s="148" t="str">
        <f aca="false">IF(L203="","",L203-IF(M203="",0,M203))</f>
        <v/>
      </c>
      <c r="O203" s="144"/>
      <c r="P203" s="148" t="str">
        <f aca="false">IF(OR(N203="",F203="",F203=0),"",N203/F203)</f>
        <v/>
      </c>
      <c r="Q203" s="158" t="str">
        <f aca="false">IF(OR(H203="",I203="",F203="",G203=""),"",ABS(H203-I203)*F203*G203)</f>
        <v/>
      </c>
      <c r="R203" s="159" t="str">
        <f aca="false">IF(OR(N203="",Q203="",Q203=0),"",N203/Q203)</f>
        <v/>
      </c>
      <c r="S203" s="145" t="str">
        <f aca="false">IF(C203="","",IF(O203="","Open",IF(N203&gt;=0,"Won","Lost")))</f>
        <v/>
      </c>
      <c r="T203" s="150"/>
    </row>
    <row r="204" customFormat="false" ht="15" hidden="false" customHeight="true" outlineLevel="0" collapsed="false">
      <c r="A204" s="143" t="str">
        <f aca="false">IF(C204="","",ROW()-29)</f>
        <v/>
      </c>
      <c r="B204" s="144"/>
      <c r="C204" s="145"/>
      <c r="D204" s="145"/>
      <c r="E204" s="145"/>
      <c r="F204" s="143"/>
      <c r="G204" s="143"/>
      <c r="H204" s="146"/>
      <c r="I204" s="146"/>
      <c r="J204" s="146"/>
      <c r="K204" s="146" t="str">
        <f aca="false">IF(OR(H204="",J204="",E204=""),"",IF(E204="Long",J204-H204,H204-J204))</f>
        <v/>
      </c>
      <c r="L204" s="148" t="str">
        <f aca="false">IF(OR(K204="",F204="",G204=""),"",K204*F204*G204)</f>
        <v/>
      </c>
      <c r="M204" s="158"/>
      <c r="N204" s="148" t="str">
        <f aca="false">IF(L204="","",L204-IF(M204="",0,M204))</f>
        <v/>
      </c>
      <c r="O204" s="144"/>
      <c r="P204" s="148" t="str">
        <f aca="false">IF(OR(N204="",F204="",F204=0),"",N204/F204)</f>
        <v/>
      </c>
      <c r="Q204" s="158" t="str">
        <f aca="false">IF(OR(H204="",I204="",F204="",G204=""),"",ABS(H204-I204)*F204*G204)</f>
        <v/>
      </c>
      <c r="R204" s="159" t="str">
        <f aca="false">IF(OR(N204="",Q204="",Q204=0),"",N204/Q204)</f>
        <v/>
      </c>
      <c r="S204" s="145" t="str">
        <f aca="false">IF(C204="","",IF(O204="","Open",IF(N204&gt;=0,"Won","Lost")))</f>
        <v/>
      </c>
      <c r="T204" s="150"/>
    </row>
    <row r="205" customFormat="false" ht="15" hidden="false" customHeight="true" outlineLevel="0" collapsed="false">
      <c r="A205" s="143" t="str">
        <f aca="false">IF(C205="","",ROW()-29)</f>
        <v/>
      </c>
      <c r="B205" s="144"/>
      <c r="C205" s="145"/>
      <c r="D205" s="145"/>
      <c r="E205" s="145"/>
      <c r="F205" s="143"/>
      <c r="G205" s="143"/>
      <c r="H205" s="146"/>
      <c r="I205" s="146"/>
      <c r="J205" s="146"/>
      <c r="K205" s="146" t="str">
        <f aca="false">IF(OR(H205="",J205="",E205=""),"",IF(E205="Long",J205-H205,H205-J205))</f>
        <v/>
      </c>
      <c r="L205" s="148" t="str">
        <f aca="false">IF(OR(K205="",F205="",G205=""),"",K205*F205*G205)</f>
        <v/>
      </c>
      <c r="M205" s="158"/>
      <c r="N205" s="148" t="str">
        <f aca="false">IF(L205="","",L205-IF(M205="",0,M205))</f>
        <v/>
      </c>
      <c r="O205" s="144"/>
      <c r="P205" s="148" t="str">
        <f aca="false">IF(OR(N205="",F205="",F205=0),"",N205/F205)</f>
        <v/>
      </c>
      <c r="Q205" s="158" t="str">
        <f aca="false">IF(OR(H205="",I205="",F205="",G205=""),"",ABS(H205-I205)*F205*G205)</f>
        <v/>
      </c>
      <c r="R205" s="159" t="str">
        <f aca="false">IF(OR(N205="",Q205="",Q205=0),"",N205/Q205)</f>
        <v/>
      </c>
      <c r="S205" s="145" t="str">
        <f aca="false">IF(C205="","",IF(O205="","Open",IF(N205&gt;=0,"Won","Lost")))</f>
        <v/>
      </c>
      <c r="T205" s="150"/>
    </row>
    <row r="206" customFormat="false" ht="15" hidden="false" customHeight="true" outlineLevel="0" collapsed="false">
      <c r="A206" s="143" t="str">
        <f aca="false">IF(C206="","",ROW()-29)</f>
        <v/>
      </c>
      <c r="B206" s="144"/>
      <c r="C206" s="145"/>
      <c r="D206" s="145"/>
      <c r="E206" s="145"/>
      <c r="F206" s="143"/>
      <c r="G206" s="143"/>
      <c r="H206" s="146"/>
      <c r="I206" s="146"/>
      <c r="J206" s="146"/>
      <c r="K206" s="146" t="str">
        <f aca="false">IF(OR(H206="",J206="",E206=""),"",IF(E206="Long",J206-H206,H206-J206))</f>
        <v/>
      </c>
      <c r="L206" s="148" t="str">
        <f aca="false">IF(OR(K206="",F206="",G206=""),"",K206*F206*G206)</f>
        <v/>
      </c>
      <c r="M206" s="158"/>
      <c r="N206" s="148" t="str">
        <f aca="false">IF(L206="","",L206-IF(M206="",0,M206))</f>
        <v/>
      </c>
      <c r="O206" s="144"/>
      <c r="P206" s="148" t="str">
        <f aca="false">IF(OR(N206="",F206="",F206=0),"",N206/F206)</f>
        <v/>
      </c>
      <c r="Q206" s="158" t="str">
        <f aca="false">IF(OR(H206="",I206="",F206="",G206=""),"",ABS(H206-I206)*F206*G206)</f>
        <v/>
      </c>
      <c r="R206" s="159" t="str">
        <f aca="false">IF(OR(N206="",Q206="",Q206=0),"",N206/Q206)</f>
        <v/>
      </c>
      <c r="S206" s="145" t="str">
        <f aca="false">IF(C206="","",IF(O206="","Open",IF(N206&gt;=0,"Won","Lost")))</f>
        <v/>
      </c>
      <c r="T206" s="150"/>
    </row>
    <row r="207" customFormat="false" ht="15" hidden="false" customHeight="true" outlineLevel="0" collapsed="false">
      <c r="A207" s="143" t="str">
        <f aca="false">IF(C207="","",ROW()-29)</f>
        <v/>
      </c>
      <c r="B207" s="144"/>
      <c r="C207" s="145"/>
      <c r="D207" s="145"/>
      <c r="E207" s="145"/>
      <c r="F207" s="143"/>
      <c r="G207" s="143"/>
      <c r="H207" s="146"/>
      <c r="I207" s="146"/>
      <c r="J207" s="146"/>
      <c r="K207" s="146" t="str">
        <f aca="false">IF(OR(H207="",J207="",E207=""),"",IF(E207="Long",J207-H207,H207-J207))</f>
        <v/>
      </c>
      <c r="L207" s="148" t="str">
        <f aca="false">IF(OR(K207="",F207="",G207=""),"",K207*F207*G207)</f>
        <v/>
      </c>
      <c r="M207" s="158"/>
      <c r="N207" s="148" t="str">
        <f aca="false">IF(L207="","",L207-IF(M207="",0,M207))</f>
        <v/>
      </c>
      <c r="O207" s="144"/>
      <c r="P207" s="148" t="str">
        <f aca="false">IF(OR(N207="",F207="",F207=0),"",N207/F207)</f>
        <v/>
      </c>
      <c r="Q207" s="158" t="str">
        <f aca="false">IF(OR(H207="",I207="",F207="",G207=""),"",ABS(H207-I207)*F207*G207)</f>
        <v/>
      </c>
      <c r="R207" s="159" t="str">
        <f aca="false">IF(OR(N207="",Q207="",Q207=0),"",N207/Q207)</f>
        <v/>
      </c>
      <c r="S207" s="145" t="str">
        <f aca="false">IF(C207="","",IF(O207="","Open",IF(N207&gt;=0,"Won","Lost")))</f>
        <v/>
      </c>
      <c r="T207" s="150"/>
    </row>
    <row r="208" customFormat="false" ht="15" hidden="false" customHeight="true" outlineLevel="0" collapsed="false">
      <c r="A208" s="143" t="str">
        <f aca="false">IF(C208="","",ROW()-29)</f>
        <v/>
      </c>
      <c r="B208" s="144"/>
      <c r="C208" s="145"/>
      <c r="D208" s="145"/>
      <c r="E208" s="145"/>
      <c r="F208" s="143"/>
      <c r="G208" s="143"/>
      <c r="H208" s="146"/>
      <c r="I208" s="146"/>
      <c r="J208" s="146"/>
      <c r="K208" s="146" t="str">
        <f aca="false">IF(OR(H208="",J208="",E208=""),"",IF(E208="Long",J208-H208,H208-J208))</f>
        <v/>
      </c>
      <c r="L208" s="148" t="str">
        <f aca="false">IF(OR(K208="",F208="",G208=""),"",K208*F208*G208)</f>
        <v/>
      </c>
      <c r="M208" s="158"/>
      <c r="N208" s="148" t="str">
        <f aca="false">IF(L208="","",L208-IF(M208="",0,M208))</f>
        <v/>
      </c>
      <c r="O208" s="144"/>
      <c r="P208" s="148" t="str">
        <f aca="false">IF(OR(N208="",F208="",F208=0),"",N208/F208)</f>
        <v/>
      </c>
      <c r="Q208" s="158" t="str">
        <f aca="false">IF(OR(H208="",I208="",F208="",G208=""),"",ABS(H208-I208)*F208*G208)</f>
        <v/>
      </c>
      <c r="R208" s="159" t="str">
        <f aca="false">IF(OR(N208="",Q208="",Q208=0),"",N208/Q208)</f>
        <v/>
      </c>
      <c r="S208" s="145" t="str">
        <f aca="false">IF(C208="","",IF(O208="","Open",IF(N208&gt;=0,"Won","Lost")))</f>
        <v/>
      </c>
      <c r="T208" s="150"/>
    </row>
    <row r="209" customFormat="false" ht="15" hidden="false" customHeight="true" outlineLevel="0" collapsed="false">
      <c r="A209" s="143" t="str">
        <f aca="false">IF(C209="","",ROW()-29)</f>
        <v/>
      </c>
      <c r="B209" s="144"/>
      <c r="C209" s="145"/>
      <c r="D209" s="145"/>
      <c r="E209" s="145"/>
      <c r="F209" s="143"/>
      <c r="G209" s="143"/>
      <c r="H209" s="146"/>
      <c r="I209" s="146"/>
      <c r="J209" s="146"/>
      <c r="K209" s="146" t="str">
        <f aca="false">IF(OR(H209="",J209="",E209=""),"",IF(E209="Long",J209-H209,H209-J209))</f>
        <v/>
      </c>
      <c r="L209" s="148" t="str">
        <f aca="false">IF(OR(K209="",F209="",G209=""),"",K209*F209*G209)</f>
        <v/>
      </c>
      <c r="M209" s="158"/>
      <c r="N209" s="148" t="str">
        <f aca="false">IF(L209="","",L209-IF(M209="",0,M209))</f>
        <v/>
      </c>
      <c r="O209" s="144"/>
      <c r="P209" s="148" t="str">
        <f aca="false">IF(OR(N209="",F209="",F209=0),"",N209/F209)</f>
        <v/>
      </c>
      <c r="Q209" s="158" t="str">
        <f aca="false">IF(OR(H209="",I209="",F209="",G209=""),"",ABS(H209-I209)*F209*G209)</f>
        <v/>
      </c>
      <c r="R209" s="159" t="str">
        <f aca="false">IF(OR(N209="",Q209="",Q209=0),"",N209/Q209)</f>
        <v/>
      </c>
      <c r="S209" s="145" t="str">
        <f aca="false">IF(C209="","",IF(O209="","Open",IF(N209&gt;=0,"Won","Lost")))</f>
        <v/>
      </c>
      <c r="T209" s="150"/>
    </row>
    <row r="210" customFormat="false" ht="15" hidden="false" customHeight="true" outlineLevel="0" collapsed="false">
      <c r="A210" s="143" t="str">
        <f aca="false">IF(C210="","",ROW()-29)</f>
        <v/>
      </c>
      <c r="B210" s="144"/>
      <c r="C210" s="145"/>
      <c r="D210" s="145"/>
      <c r="E210" s="145"/>
      <c r="F210" s="143"/>
      <c r="G210" s="143"/>
      <c r="H210" s="146"/>
      <c r="I210" s="146"/>
      <c r="J210" s="146"/>
      <c r="K210" s="146" t="str">
        <f aca="false">IF(OR(H210="",J210="",E210=""),"",IF(E210="Long",J210-H210,H210-J210))</f>
        <v/>
      </c>
      <c r="L210" s="148" t="str">
        <f aca="false">IF(OR(K210="",F210="",G210=""),"",K210*F210*G210)</f>
        <v/>
      </c>
      <c r="M210" s="158"/>
      <c r="N210" s="148" t="str">
        <f aca="false">IF(L210="","",L210-IF(M210="",0,M210))</f>
        <v/>
      </c>
      <c r="O210" s="144"/>
      <c r="P210" s="148" t="str">
        <f aca="false">IF(OR(N210="",F210="",F210=0),"",N210/F210)</f>
        <v/>
      </c>
      <c r="Q210" s="158" t="str">
        <f aca="false">IF(OR(H210="",I210="",F210="",G210=""),"",ABS(H210-I210)*F210*G210)</f>
        <v/>
      </c>
      <c r="R210" s="159" t="str">
        <f aca="false">IF(OR(N210="",Q210="",Q210=0),"",N210/Q210)</f>
        <v/>
      </c>
      <c r="S210" s="145" t="str">
        <f aca="false">IF(C210="","",IF(O210="","Open",IF(N210&gt;=0,"Won","Lost")))</f>
        <v/>
      </c>
      <c r="T210" s="150"/>
    </row>
    <row r="211" customFormat="false" ht="15" hidden="false" customHeight="true" outlineLevel="0" collapsed="false">
      <c r="A211" s="143" t="str">
        <f aca="false">IF(C211="","",ROW()-29)</f>
        <v/>
      </c>
      <c r="B211" s="144"/>
      <c r="C211" s="145"/>
      <c r="D211" s="145"/>
      <c r="E211" s="145"/>
      <c r="F211" s="143"/>
      <c r="G211" s="143"/>
      <c r="H211" s="146"/>
      <c r="I211" s="146"/>
      <c r="J211" s="146"/>
      <c r="K211" s="146" t="str">
        <f aca="false">IF(OR(H211="",J211="",E211=""),"",IF(E211="Long",J211-H211,H211-J211))</f>
        <v/>
      </c>
      <c r="L211" s="148" t="str">
        <f aca="false">IF(OR(K211="",F211="",G211=""),"",K211*F211*G211)</f>
        <v/>
      </c>
      <c r="M211" s="158"/>
      <c r="N211" s="148" t="str">
        <f aca="false">IF(L211="","",L211-IF(M211="",0,M211))</f>
        <v/>
      </c>
      <c r="O211" s="144"/>
      <c r="P211" s="148" t="str">
        <f aca="false">IF(OR(N211="",F211="",F211=0),"",N211/F211)</f>
        <v/>
      </c>
      <c r="Q211" s="158" t="str">
        <f aca="false">IF(OR(H211="",I211="",F211="",G211=""),"",ABS(H211-I211)*F211*G211)</f>
        <v/>
      </c>
      <c r="R211" s="159" t="str">
        <f aca="false">IF(OR(N211="",Q211="",Q211=0),"",N211/Q211)</f>
        <v/>
      </c>
      <c r="S211" s="145" t="str">
        <f aca="false">IF(C211="","",IF(O211="","Open",IF(N211&gt;=0,"Won","Lost")))</f>
        <v/>
      </c>
      <c r="T211" s="150"/>
    </row>
    <row r="212" customFormat="false" ht="15" hidden="false" customHeight="true" outlineLevel="0" collapsed="false">
      <c r="A212" s="143" t="str">
        <f aca="false">IF(C212="","",ROW()-29)</f>
        <v/>
      </c>
      <c r="B212" s="144"/>
      <c r="C212" s="145"/>
      <c r="D212" s="145"/>
      <c r="E212" s="145"/>
      <c r="F212" s="143"/>
      <c r="G212" s="143"/>
      <c r="H212" s="146"/>
      <c r="I212" s="146"/>
      <c r="J212" s="146"/>
      <c r="K212" s="146" t="str">
        <f aca="false">IF(OR(H212="",J212="",E212=""),"",IF(E212="Long",J212-H212,H212-J212))</f>
        <v/>
      </c>
      <c r="L212" s="148" t="str">
        <f aca="false">IF(OR(K212="",F212="",G212=""),"",K212*F212*G212)</f>
        <v/>
      </c>
      <c r="M212" s="158"/>
      <c r="N212" s="148" t="str">
        <f aca="false">IF(L212="","",L212-IF(M212="",0,M212))</f>
        <v/>
      </c>
      <c r="O212" s="144"/>
      <c r="P212" s="148" t="str">
        <f aca="false">IF(OR(N212="",F212="",F212=0),"",N212/F212)</f>
        <v/>
      </c>
      <c r="Q212" s="158" t="str">
        <f aca="false">IF(OR(H212="",I212="",F212="",G212=""),"",ABS(H212-I212)*F212*G212)</f>
        <v/>
      </c>
      <c r="R212" s="159" t="str">
        <f aca="false">IF(OR(N212="",Q212="",Q212=0),"",N212/Q212)</f>
        <v/>
      </c>
      <c r="S212" s="145" t="str">
        <f aca="false">IF(C212="","",IF(O212="","Open",IF(N212&gt;=0,"Won","Lost")))</f>
        <v/>
      </c>
      <c r="T212" s="150"/>
    </row>
    <row r="213" customFormat="false" ht="15" hidden="false" customHeight="true" outlineLevel="0" collapsed="false">
      <c r="A213" s="143" t="str">
        <f aca="false">IF(C213="","",ROW()-29)</f>
        <v/>
      </c>
      <c r="B213" s="144"/>
      <c r="C213" s="145"/>
      <c r="D213" s="145"/>
      <c r="E213" s="145"/>
      <c r="F213" s="143"/>
      <c r="G213" s="143"/>
      <c r="H213" s="146"/>
      <c r="I213" s="146"/>
      <c r="J213" s="146"/>
      <c r="K213" s="146" t="str">
        <f aca="false">IF(OR(H213="",J213="",E213=""),"",IF(E213="Long",J213-H213,H213-J213))</f>
        <v/>
      </c>
      <c r="L213" s="148" t="str">
        <f aca="false">IF(OR(K213="",F213="",G213=""),"",K213*F213*G213)</f>
        <v/>
      </c>
      <c r="M213" s="158"/>
      <c r="N213" s="148" t="str">
        <f aca="false">IF(L213="","",L213-IF(M213="",0,M213))</f>
        <v/>
      </c>
      <c r="O213" s="144"/>
      <c r="P213" s="148" t="str">
        <f aca="false">IF(OR(N213="",F213="",F213=0),"",N213/F213)</f>
        <v/>
      </c>
      <c r="Q213" s="158" t="str">
        <f aca="false">IF(OR(H213="",I213="",F213="",G213=""),"",ABS(H213-I213)*F213*G213)</f>
        <v/>
      </c>
      <c r="R213" s="159" t="str">
        <f aca="false">IF(OR(N213="",Q213="",Q213=0),"",N213/Q213)</f>
        <v/>
      </c>
      <c r="S213" s="145" t="str">
        <f aca="false">IF(C213="","",IF(O213="","Open",IF(N213&gt;=0,"Won","Lost")))</f>
        <v/>
      </c>
      <c r="T213" s="150"/>
    </row>
    <row r="214" customFormat="false" ht="15" hidden="false" customHeight="true" outlineLevel="0" collapsed="false">
      <c r="A214" s="143" t="str">
        <f aca="false">IF(C214="","",ROW()-29)</f>
        <v/>
      </c>
      <c r="B214" s="144"/>
      <c r="C214" s="145"/>
      <c r="D214" s="145"/>
      <c r="E214" s="145"/>
      <c r="F214" s="143"/>
      <c r="G214" s="143"/>
      <c r="H214" s="146"/>
      <c r="I214" s="146"/>
      <c r="J214" s="146"/>
      <c r="K214" s="146" t="str">
        <f aca="false">IF(OR(H214="",J214="",E214=""),"",IF(E214="Long",J214-H214,H214-J214))</f>
        <v/>
      </c>
      <c r="L214" s="148" t="str">
        <f aca="false">IF(OR(K214="",F214="",G214=""),"",K214*F214*G214)</f>
        <v/>
      </c>
      <c r="M214" s="158"/>
      <c r="N214" s="148" t="str">
        <f aca="false">IF(L214="","",L214-IF(M214="",0,M214))</f>
        <v/>
      </c>
      <c r="O214" s="144"/>
      <c r="P214" s="148" t="str">
        <f aca="false">IF(OR(N214="",F214="",F214=0),"",N214/F214)</f>
        <v/>
      </c>
      <c r="Q214" s="158" t="str">
        <f aca="false">IF(OR(H214="",I214="",F214="",G214=""),"",ABS(H214-I214)*F214*G214)</f>
        <v/>
      </c>
      <c r="R214" s="159" t="str">
        <f aca="false">IF(OR(N214="",Q214="",Q214=0),"",N214/Q214)</f>
        <v/>
      </c>
      <c r="S214" s="145" t="str">
        <f aca="false">IF(C214="","",IF(O214="","Open",IF(N214&gt;=0,"Won","Lost")))</f>
        <v/>
      </c>
      <c r="T214" s="150"/>
    </row>
    <row r="215" customFormat="false" ht="15" hidden="false" customHeight="true" outlineLevel="0" collapsed="false">
      <c r="A215" s="143" t="str">
        <f aca="false">IF(C215="","",ROW()-29)</f>
        <v/>
      </c>
      <c r="B215" s="144"/>
      <c r="C215" s="145"/>
      <c r="D215" s="145"/>
      <c r="E215" s="145"/>
      <c r="F215" s="143"/>
      <c r="G215" s="143"/>
      <c r="H215" s="146"/>
      <c r="I215" s="146"/>
      <c r="J215" s="146"/>
      <c r="K215" s="146" t="str">
        <f aca="false">IF(OR(H215="",J215="",E215=""),"",IF(E215="Long",J215-H215,H215-J215))</f>
        <v/>
      </c>
      <c r="L215" s="148" t="str">
        <f aca="false">IF(OR(K215="",F215="",G215=""),"",K215*F215*G215)</f>
        <v/>
      </c>
      <c r="M215" s="158"/>
      <c r="N215" s="148" t="str">
        <f aca="false">IF(L215="","",L215-IF(M215="",0,M215))</f>
        <v/>
      </c>
      <c r="O215" s="144"/>
      <c r="P215" s="148" t="str">
        <f aca="false">IF(OR(N215="",F215="",F215=0),"",N215/F215)</f>
        <v/>
      </c>
      <c r="Q215" s="158" t="str">
        <f aca="false">IF(OR(H215="",I215="",F215="",G215=""),"",ABS(H215-I215)*F215*G215)</f>
        <v/>
      </c>
      <c r="R215" s="159" t="str">
        <f aca="false">IF(OR(N215="",Q215="",Q215=0),"",N215/Q215)</f>
        <v/>
      </c>
      <c r="S215" s="145" t="str">
        <f aca="false">IF(C215="","",IF(O215="","Open",IF(N215&gt;=0,"Won","Lost")))</f>
        <v/>
      </c>
      <c r="T215" s="150"/>
    </row>
    <row r="216" customFormat="false" ht="15" hidden="false" customHeight="true" outlineLevel="0" collapsed="false">
      <c r="A216" s="143" t="str">
        <f aca="false">IF(C216="","",ROW()-29)</f>
        <v/>
      </c>
      <c r="B216" s="144"/>
      <c r="C216" s="145"/>
      <c r="D216" s="145"/>
      <c r="E216" s="145"/>
      <c r="F216" s="143"/>
      <c r="G216" s="143"/>
      <c r="H216" s="146"/>
      <c r="I216" s="146"/>
      <c r="J216" s="146"/>
      <c r="K216" s="146" t="str">
        <f aca="false">IF(OR(H216="",J216="",E216=""),"",IF(E216="Long",J216-H216,H216-J216))</f>
        <v/>
      </c>
      <c r="L216" s="148" t="str">
        <f aca="false">IF(OR(K216="",F216="",G216=""),"",K216*F216*G216)</f>
        <v/>
      </c>
      <c r="M216" s="158"/>
      <c r="N216" s="148" t="str">
        <f aca="false">IF(L216="","",L216-IF(M216="",0,M216))</f>
        <v/>
      </c>
      <c r="O216" s="144"/>
      <c r="P216" s="148" t="str">
        <f aca="false">IF(OR(N216="",F216="",F216=0),"",N216/F216)</f>
        <v/>
      </c>
      <c r="Q216" s="158" t="str">
        <f aca="false">IF(OR(H216="",I216="",F216="",G216=""),"",ABS(H216-I216)*F216*G216)</f>
        <v/>
      </c>
      <c r="R216" s="159" t="str">
        <f aca="false">IF(OR(N216="",Q216="",Q216=0),"",N216/Q216)</f>
        <v/>
      </c>
      <c r="S216" s="145" t="str">
        <f aca="false">IF(C216="","",IF(O216="","Open",IF(N216&gt;=0,"Won","Lost")))</f>
        <v/>
      </c>
      <c r="T216" s="150"/>
    </row>
    <row r="217" customFormat="false" ht="15" hidden="false" customHeight="true" outlineLevel="0" collapsed="false">
      <c r="A217" s="143" t="str">
        <f aca="false">IF(C217="","",ROW()-29)</f>
        <v/>
      </c>
      <c r="B217" s="144"/>
      <c r="C217" s="145"/>
      <c r="D217" s="145"/>
      <c r="E217" s="145"/>
      <c r="F217" s="143"/>
      <c r="G217" s="143"/>
      <c r="H217" s="146"/>
      <c r="I217" s="146"/>
      <c r="J217" s="146"/>
      <c r="K217" s="146" t="str">
        <f aca="false">IF(OR(H217="",J217="",E217=""),"",IF(E217="Long",J217-H217,H217-J217))</f>
        <v/>
      </c>
      <c r="L217" s="148" t="str">
        <f aca="false">IF(OR(K217="",F217="",G217=""),"",K217*F217*G217)</f>
        <v/>
      </c>
      <c r="M217" s="158"/>
      <c r="N217" s="148" t="str">
        <f aca="false">IF(L217="","",L217-IF(M217="",0,M217))</f>
        <v/>
      </c>
      <c r="O217" s="144"/>
      <c r="P217" s="148" t="str">
        <f aca="false">IF(OR(N217="",F217="",F217=0),"",N217/F217)</f>
        <v/>
      </c>
      <c r="Q217" s="158" t="str">
        <f aca="false">IF(OR(H217="",I217="",F217="",G217=""),"",ABS(H217-I217)*F217*G217)</f>
        <v/>
      </c>
      <c r="R217" s="159" t="str">
        <f aca="false">IF(OR(N217="",Q217="",Q217=0),"",N217/Q217)</f>
        <v/>
      </c>
      <c r="S217" s="145" t="str">
        <f aca="false">IF(C217="","",IF(O217="","Open",IF(N217&gt;=0,"Won","Lost")))</f>
        <v/>
      </c>
      <c r="T217" s="150"/>
    </row>
    <row r="218" customFormat="false" ht="15" hidden="false" customHeight="true" outlineLevel="0" collapsed="false">
      <c r="A218" s="143" t="str">
        <f aca="false">IF(C218="","",ROW()-29)</f>
        <v/>
      </c>
      <c r="B218" s="144"/>
      <c r="C218" s="145"/>
      <c r="D218" s="145"/>
      <c r="E218" s="145"/>
      <c r="F218" s="143"/>
      <c r="G218" s="143"/>
      <c r="H218" s="146"/>
      <c r="I218" s="146"/>
      <c r="J218" s="146"/>
      <c r="K218" s="146" t="str">
        <f aca="false">IF(OR(H218="",J218="",E218=""),"",IF(E218="Long",J218-H218,H218-J218))</f>
        <v/>
      </c>
      <c r="L218" s="148" t="str">
        <f aca="false">IF(OR(K218="",F218="",G218=""),"",K218*F218*G218)</f>
        <v/>
      </c>
      <c r="M218" s="158"/>
      <c r="N218" s="148" t="str">
        <f aca="false">IF(L218="","",L218-IF(M218="",0,M218))</f>
        <v/>
      </c>
      <c r="O218" s="144"/>
      <c r="P218" s="148" t="str">
        <f aca="false">IF(OR(N218="",F218="",F218=0),"",N218/F218)</f>
        <v/>
      </c>
      <c r="Q218" s="158" t="str">
        <f aca="false">IF(OR(H218="",I218="",F218="",G218=""),"",ABS(H218-I218)*F218*G218)</f>
        <v/>
      </c>
      <c r="R218" s="159" t="str">
        <f aca="false">IF(OR(N218="",Q218="",Q218=0),"",N218/Q218)</f>
        <v/>
      </c>
      <c r="S218" s="145" t="str">
        <f aca="false">IF(C218="","",IF(O218="","Open",IF(N218&gt;=0,"Won","Lost")))</f>
        <v/>
      </c>
      <c r="T218" s="150"/>
    </row>
    <row r="219" customFormat="false" ht="15" hidden="false" customHeight="true" outlineLevel="0" collapsed="false">
      <c r="A219" s="143" t="str">
        <f aca="false">IF(C219="","",ROW()-29)</f>
        <v/>
      </c>
      <c r="B219" s="144"/>
      <c r="C219" s="145"/>
      <c r="D219" s="145"/>
      <c r="E219" s="145"/>
      <c r="F219" s="143"/>
      <c r="G219" s="143"/>
      <c r="H219" s="146"/>
      <c r="I219" s="146"/>
      <c r="J219" s="146"/>
      <c r="K219" s="146" t="str">
        <f aca="false">IF(OR(H219="",J219="",E219=""),"",IF(E219="Long",J219-H219,H219-J219))</f>
        <v/>
      </c>
      <c r="L219" s="148" t="str">
        <f aca="false">IF(OR(K219="",F219="",G219=""),"",K219*F219*G219)</f>
        <v/>
      </c>
      <c r="M219" s="158"/>
      <c r="N219" s="148" t="str">
        <f aca="false">IF(L219="","",L219-IF(M219="",0,M219))</f>
        <v/>
      </c>
      <c r="O219" s="144"/>
      <c r="P219" s="148" t="str">
        <f aca="false">IF(OR(N219="",F219="",F219=0),"",N219/F219)</f>
        <v/>
      </c>
      <c r="Q219" s="158" t="str">
        <f aca="false">IF(OR(H219="",I219="",F219="",G219=""),"",ABS(H219-I219)*F219*G219)</f>
        <v/>
      </c>
      <c r="R219" s="159" t="str">
        <f aca="false">IF(OR(N219="",Q219="",Q219=0),"",N219/Q219)</f>
        <v/>
      </c>
      <c r="S219" s="145" t="str">
        <f aca="false">IF(C219="","",IF(O219="","Open",IF(N219&gt;=0,"Won","Lost")))</f>
        <v/>
      </c>
      <c r="T219" s="150"/>
    </row>
    <row r="220" customFormat="false" ht="15" hidden="false" customHeight="true" outlineLevel="0" collapsed="false">
      <c r="A220" s="143" t="str">
        <f aca="false">IF(C220="","",ROW()-29)</f>
        <v/>
      </c>
      <c r="B220" s="144"/>
      <c r="C220" s="145"/>
      <c r="D220" s="145"/>
      <c r="E220" s="145"/>
      <c r="F220" s="143"/>
      <c r="G220" s="143"/>
      <c r="H220" s="146"/>
      <c r="I220" s="146"/>
      <c r="J220" s="146"/>
      <c r="K220" s="146" t="str">
        <f aca="false">IF(OR(H220="",J220="",E220=""),"",IF(E220="Long",J220-H220,H220-J220))</f>
        <v/>
      </c>
      <c r="L220" s="148" t="str">
        <f aca="false">IF(OR(K220="",F220="",G220=""),"",K220*F220*G220)</f>
        <v/>
      </c>
      <c r="M220" s="158"/>
      <c r="N220" s="148" t="str">
        <f aca="false">IF(L220="","",L220-IF(M220="",0,M220))</f>
        <v/>
      </c>
      <c r="O220" s="144"/>
      <c r="P220" s="148" t="str">
        <f aca="false">IF(OR(N220="",F220="",F220=0),"",N220/F220)</f>
        <v/>
      </c>
      <c r="Q220" s="158" t="str">
        <f aca="false">IF(OR(H220="",I220="",F220="",G220=""),"",ABS(H220-I220)*F220*G220)</f>
        <v/>
      </c>
      <c r="R220" s="159" t="str">
        <f aca="false">IF(OR(N220="",Q220="",Q220=0),"",N220/Q220)</f>
        <v/>
      </c>
      <c r="S220" s="145" t="str">
        <f aca="false">IF(C220="","",IF(O220="","Open",IF(N220&gt;=0,"Won","Lost")))</f>
        <v/>
      </c>
      <c r="T220" s="150"/>
    </row>
    <row r="221" customFormat="false" ht="15" hidden="false" customHeight="true" outlineLevel="0" collapsed="false">
      <c r="A221" s="143" t="str">
        <f aca="false">IF(C221="","",ROW()-29)</f>
        <v/>
      </c>
      <c r="B221" s="144"/>
      <c r="C221" s="145"/>
      <c r="D221" s="145"/>
      <c r="E221" s="145"/>
      <c r="F221" s="143"/>
      <c r="G221" s="143"/>
      <c r="H221" s="146"/>
      <c r="I221" s="146"/>
      <c r="J221" s="146"/>
      <c r="K221" s="146" t="str">
        <f aca="false">IF(OR(H221="",J221="",E221=""),"",IF(E221="Long",J221-H221,H221-J221))</f>
        <v/>
      </c>
      <c r="L221" s="148" t="str">
        <f aca="false">IF(OR(K221="",F221="",G221=""),"",K221*F221*G221)</f>
        <v/>
      </c>
      <c r="M221" s="158"/>
      <c r="N221" s="148" t="str">
        <f aca="false">IF(L221="","",L221-IF(M221="",0,M221))</f>
        <v/>
      </c>
      <c r="O221" s="144"/>
      <c r="P221" s="148" t="str">
        <f aca="false">IF(OR(N221="",F221="",F221=0),"",N221/F221)</f>
        <v/>
      </c>
      <c r="Q221" s="158" t="str">
        <f aca="false">IF(OR(H221="",I221="",F221="",G221=""),"",ABS(H221-I221)*F221*G221)</f>
        <v/>
      </c>
      <c r="R221" s="159" t="str">
        <f aca="false">IF(OR(N221="",Q221="",Q221=0),"",N221/Q221)</f>
        <v/>
      </c>
      <c r="S221" s="145" t="str">
        <f aca="false">IF(C221="","",IF(O221="","Open",IF(N221&gt;=0,"Won","Lost")))</f>
        <v/>
      </c>
      <c r="T221" s="150"/>
    </row>
    <row r="222" customFormat="false" ht="15" hidden="false" customHeight="true" outlineLevel="0" collapsed="false">
      <c r="A222" s="143" t="str">
        <f aca="false">IF(C222="","",ROW()-29)</f>
        <v/>
      </c>
      <c r="B222" s="144"/>
      <c r="C222" s="145"/>
      <c r="D222" s="145"/>
      <c r="E222" s="145"/>
      <c r="F222" s="143"/>
      <c r="G222" s="143"/>
      <c r="H222" s="146"/>
      <c r="I222" s="146"/>
      <c r="J222" s="146"/>
      <c r="K222" s="146" t="str">
        <f aca="false">IF(OR(H222="",J222="",E222=""),"",IF(E222="Long",J222-H222,H222-J222))</f>
        <v/>
      </c>
      <c r="L222" s="148" t="str">
        <f aca="false">IF(OR(K222="",F222="",G222=""),"",K222*F222*G222)</f>
        <v/>
      </c>
      <c r="M222" s="158"/>
      <c r="N222" s="148" t="str">
        <f aca="false">IF(L222="","",L222-IF(M222="",0,M222))</f>
        <v/>
      </c>
      <c r="O222" s="144"/>
      <c r="P222" s="148" t="str">
        <f aca="false">IF(OR(N222="",F222="",F222=0),"",N222/F222)</f>
        <v/>
      </c>
      <c r="Q222" s="158" t="str">
        <f aca="false">IF(OR(H222="",I222="",F222="",G222=""),"",ABS(H222-I222)*F222*G222)</f>
        <v/>
      </c>
      <c r="R222" s="159" t="str">
        <f aca="false">IF(OR(N222="",Q222="",Q222=0),"",N222/Q222)</f>
        <v/>
      </c>
      <c r="S222" s="145" t="str">
        <f aca="false">IF(C222="","",IF(O222="","Open",IF(N222&gt;=0,"Won","Lost")))</f>
        <v/>
      </c>
      <c r="T222" s="150"/>
    </row>
    <row r="223" customFormat="false" ht="15" hidden="false" customHeight="true" outlineLevel="0" collapsed="false">
      <c r="A223" s="143" t="str">
        <f aca="false">IF(C223="","",ROW()-29)</f>
        <v/>
      </c>
      <c r="B223" s="144"/>
      <c r="C223" s="145"/>
      <c r="D223" s="145"/>
      <c r="E223" s="145"/>
      <c r="F223" s="143"/>
      <c r="G223" s="143"/>
      <c r="H223" s="146"/>
      <c r="I223" s="146"/>
      <c r="J223" s="146"/>
      <c r="K223" s="146" t="str">
        <f aca="false">IF(OR(H223="",J223="",E223=""),"",IF(E223="Long",J223-H223,H223-J223))</f>
        <v/>
      </c>
      <c r="L223" s="148" t="str">
        <f aca="false">IF(OR(K223="",F223="",G223=""),"",K223*F223*G223)</f>
        <v/>
      </c>
      <c r="M223" s="158"/>
      <c r="N223" s="148" t="str">
        <f aca="false">IF(L223="","",L223-IF(M223="",0,M223))</f>
        <v/>
      </c>
      <c r="O223" s="144"/>
      <c r="P223" s="148" t="str">
        <f aca="false">IF(OR(N223="",F223="",F223=0),"",N223/F223)</f>
        <v/>
      </c>
      <c r="Q223" s="158" t="str">
        <f aca="false">IF(OR(H223="",I223="",F223="",G223=""),"",ABS(H223-I223)*F223*G223)</f>
        <v/>
      </c>
      <c r="R223" s="159" t="str">
        <f aca="false">IF(OR(N223="",Q223="",Q223=0),"",N223/Q223)</f>
        <v/>
      </c>
      <c r="S223" s="145" t="str">
        <f aca="false">IF(C223="","",IF(O223="","Open",IF(N223&gt;=0,"Won","Lost")))</f>
        <v/>
      </c>
      <c r="T223" s="150"/>
    </row>
    <row r="224" customFormat="false" ht="15" hidden="false" customHeight="true" outlineLevel="0" collapsed="false">
      <c r="A224" s="143" t="str">
        <f aca="false">IF(C224="","",ROW()-29)</f>
        <v/>
      </c>
      <c r="B224" s="144"/>
      <c r="C224" s="145"/>
      <c r="D224" s="145"/>
      <c r="E224" s="145"/>
      <c r="F224" s="143"/>
      <c r="G224" s="143"/>
      <c r="H224" s="146"/>
      <c r="I224" s="146"/>
      <c r="J224" s="146"/>
      <c r="K224" s="146" t="str">
        <f aca="false">IF(OR(H224="",J224="",E224=""),"",IF(E224="Long",J224-H224,H224-J224))</f>
        <v/>
      </c>
      <c r="L224" s="148" t="str">
        <f aca="false">IF(OR(K224="",F224="",G224=""),"",K224*F224*G224)</f>
        <v/>
      </c>
      <c r="M224" s="158"/>
      <c r="N224" s="148" t="str">
        <f aca="false">IF(L224="","",L224-IF(M224="",0,M224))</f>
        <v/>
      </c>
      <c r="O224" s="144"/>
      <c r="P224" s="148" t="str">
        <f aca="false">IF(OR(N224="",F224="",F224=0),"",N224/F224)</f>
        <v/>
      </c>
      <c r="Q224" s="158" t="str">
        <f aca="false">IF(OR(H224="",I224="",F224="",G224=""),"",ABS(H224-I224)*F224*G224)</f>
        <v/>
      </c>
      <c r="R224" s="159" t="str">
        <f aca="false">IF(OR(N224="",Q224="",Q224=0),"",N224/Q224)</f>
        <v/>
      </c>
      <c r="S224" s="145" t="str">
        <f aca="false">IF(C224="","",IF(O224="","Open",IF(N224&gt;=0,"Won","Lost")))</f>
        <v/>
      </c>
      <c r="T224" s="150"/>
    </row>
    <row r="225" customFormat="false" ht="15" hidden="false" customHeight="true" outlineLevel="0" collapsed="false">
      <c r="A225" s="143" t="str">
        <f aca="false">IF(C225="","",ROW()-29)</f>
        <v/>
      </c>
      <c r="B225" s="144"/>
      <c r="C225" s="145"/>
      <c r="D225" s="145"/>
      <c r="E225" s="145"/>
      <c r="F225" s="143"/>
      <c r="G225" s="143"/>
      <c r="H225" s="146"/>
      <c r="I225" s="146"/>
      <c r="J225" s="146"/>
      <c r="K225" s="146" t="str">
        <f aca="false">IF(OR(H225="",J225="",E225=""),"",IF(E225="Long",J225-H225,H225-J225))</f>
        <v/>
      </c>
      <c r="L225" s="148" t="str">
        <f aca="false">IF(OR(K225="",F225="",G225=""),"",K225*F225*G225)</f>
        <v/>
      </c>
      <c r="M225" s="158"/>
      <c r="N225" s="148" t="str">
        <f aca="false">IF(L225="","",L225-IF(M225="",0,M225))</f>
        <v/>
      </c>
      <c r="O225" s="144"/>
      <c r="P225" s="148" t="str">
        <f aca="false">IF(OR(N225="",F225="",F225=0),"",N225/F225)</f>
        <v/>
      </c>
      <c r="Q225" s="158" t="str">
        <f aca="false">IF(OR(H225="",I225="",F225="",G225=""),"",ABS(H225-I225)*F225*G225)</f>
        <v/>
      </c>
      <c r="R225" s="159" t="str">
        <f aca="false">IF(OR(N225="",Q225="",Q225=0),"",N225/Q225)</f>
        <v/>
      </c>
      <c r="S225" s="145" t="str">
        <f aca="false">IF(C225="","",IF(O225="","Open",IF(N225&gt;=0,"Won","Lost")))</f>
        <v/>
      </c>
      <c r="T225" s="150"/>
    </row>
    <row r="226" customFormat="false" ht="15" hidden="false" customHeight="true" outlineLevel="0" collapsed="false">
      <c r="A226" s="143" t="str">
        <f aca="false">IF(C226="","",ROW()-29)</f>
        <v/>
      </c>
      <c r="B226" s="144"/>
      <c r="C226" s="145"/>
      <c r="D226" s="145"/>
      <c r="E226" s="145"/>
      <c r="F226" s="143"/>
      <c r="G226" s="143"/>
      <c r="H226" s="146"/>
      <c r="I226" s="146"/>
      <c r="J226" s="146"/>
      <c r="K226" s="146" t="str">
        <f aca="false">IF(OR(H226="",J226="",E226=""),"",IF(E226="Long",J226-H226,H226-J226))</f>
        <v/>
      </c>
      <c r="L226" s="148" t="str">
        <f aca="false">IF(OR(K226="",F226="",G226=""),"",K226*F226*G226)</f>
        <v/>
      </c>
      <c r="M226" s="158"/>
      <c r="N226" s="148" t="str">
        <f aca="false">IF(L226="","",L226-IF(M226="",0,M226))</f>
        <v/>
      </c>
      <c r="O226" s="144"/>
      <c r="P226" s="148" t="str">
        <f aca="false">IF(OR(N226="",F226="",F226=0),"",N226/F226)</f>
        <v/>
      </c>
      <c r="Q226" s="158" t="str">
        <f aca="false">IF(OR(H226="",I226="",F226="",G226=""),"",ABS(H226-I226)*F226*G226)</f>
        <v/>
      </c>
      <c r="R226" s="159" t="str">
        <f aca="false">IF(OR(N226="",Q226="",Q226=0),"",N226/Q226)</f>
        <v/>
      </c>
      <c r="S226" s="145" t="str">
        <f aca="false">IF(C226="","",IF(O226="","Open",IF(N226&gt;=0,"Won","Lost")))</f>
        <v/>
      </c>
      <c r="T226" s="150"/>
    </row>
    <row r="227" customFormat="false" ht="15" hidden="false" customHeight="true" outlineLevel="0" collapsed="false">
      <c r="A227" s="143" t="str">
        <f aca="false">IF(C227="","",ROW()-29)</f>
        <v/>
      </c>
      <c r="B227" s="144"/>
      <c r="C227" s="145"/>
      <c r="D227" s="145"/>
      <c r="E227" s="145"/>
      <c r="F227" s="143"/>
      <c r="G227" s="143"/>
      <c r="H227" s="146"/>
      <c r="I227" s="146"/>
      <c r="J227" s="146"/>
      <c r="K227" s="146" t="str">
        <f aca="false">IF(OR(H227="",J227="",E227=""),"",IF(E227="Long",J227-H227,H227-J227))</f>
        <v/>
      </c>
      <c r="L227" s="148" t="str">
        <f aca="false">IF(OR(K227="",F227="",G227=""),"",K227*F227*G227)</f>
        <v/>
      </c>
      <c r="M227" s="158"/>
      <c r="N227" s="148" t="str">
        <f aca="false">IF(L227="","",L227-IF(M227="",0,M227))</f>
        <v/>
      </c>
      <c r="O227" s="144"/>
      <c r="P227" s="148" t="str">
        <f aca="false">IF(OR(N227="",F227="",F227=0),"",N227/F227)</f>
        <v/>
      </c>
      <c r="Q227" s="158" t="str">
        <f aca="false">IF(OR(H227="",I227="",F227="",G227=""),"",ABS(H227-I227)*F227*G227)</f>
        <v/>
      </c>
      <c r="R227" s="159" t="str">
        <f aca="false">IF(OR(N227="",Q227="",Q227=0),"",N227/Q227)</f>
        <v/>
      </c>
      <c r="S227" s="145" t="str">
        <f aca="false">IF(C227="","",IF(O227="","Open",IF(N227&gt;=0,"Won","Lost")))</f>
        <v/>
      </c>
      <c r="T227" s="150"/>
    </row>
    <row r="228" customFormat="false" ht="15" hidden="false" customHeight="true" outlineLevel="0" collapsed="false">
      <c r="A228" s="143" t="str">
        <f aca="false">IF(C228="","",ROW()-29)</f>
        <v/>
      </c>
      <c r="B228" s="144"/>
      <c r="C228" s="145"/>
      <c r="D228" s="145"/>
      <c r="E228" s="145"/>
      <c r="F228" s="143"/>
      <c r="G228" s="143"/>
      <c r="H228" s="146"/>
      <c r="I228" s="146"/>
      <c r="J228" s="146"/>
      <c r="K228" s="146" t="str">
        <f aca="false">IF(OR(H228="",J228="",E228=""),"",IF(E228="Long",J228-H228,H228-J228))</f>
        <v/>
      </c>
      <c r="L228" s="148" t="str">
        <f aca="false">IF(OR(K228="",F228="",G228=""),"",K228*F228*G228)</f>
        <v/>
      </c>
      <c r="M228" s="158"/>
      <c r="N228" s="148" t="str">
        <f aca="false">IF(L228="","",L228-IF(M228="",0,M228))</f>
        <v/>
      </c>
      <c r="O228" s="144"/>
      <c r="P228" s="148" t="str">
        <f aca="false">IF(OR(N228="",F228="",F228=0),"",N228/F228)</f>
        <v/>
      </c>
      <c r="Q228" s="158" t="str">
        <f aca="false">IF(OR(H228="",I228="",F228="",G228=""),"",ABS(H228-I228)*F228*G228)</f>
        <v/>
      </c>
      <c r="R228" s="159" t="str">
        <f aca="false">IF(OR(N228="",Q228="",Q228=0),"",N228/Q228)</f>
        <v/>
      </c>
      <c r="S228" s="145" t="str">
        <f aca="false">IF(C228="","",IF(O228="","Open",IF(N228&gt;=0,"Won","Lost")))</f>
        <v/>
      </c>
      <c r="T228" s="150"/>
    </row>
    <row r="229" customFormat="false" ht="15" hidden="false" customHeight="true" outlineLevel="0" collapsed="false">
      <c r="A229" s="143" t="str">
        <f aca="false">IF(C229="","",ROW()-29)</f>
        <v/>
      </c>
      <c r="B229" s="144"/>
      <c r="C229" s="145"/>
      <c r="D229" s="145"/>
      <c r="E229" s="145"/>
      <c r="F229" s="143"/>
      <c r="G229" s="143"/>
      <c r="H229" s="146"/>
      <c r="I229" s="146"/>
      <c r="J229" s="146"/>
      <c r="K229" s="146" t="str">
        <f aca="false">IF(OR(H229="",J229="",E229=""),"",IF(E229="Long",J229-H229,H229-J229))</f>
        <v/>
      </c>
      <c r="L229" s="148" t="str">
        <f aca="false">IF(OR(K229="",F229="",G229=""),"",K229*F229*G229)</f>
        <v/>
      </c>
      <c r="M229" s="158"/>
      <c r="N229" s="148" t="str">
        <f aca="false">IF(L229="","",L229-IF(M229="",0,M229))</f>
        <v/>
      </c>
      <c r="O229" s="144"/>
      <c r="P229" s="148" t="str">
        <f aca="false">IF(OR(N229="",F229="",F229=0),"",N229/F229)</f>
        <v/>
      </c>
      <c r="Q229" s="158" t="str">
        <f aca="false">IF(OR(H229="",I229="",F229="",G229=""),"",ABS(H229-I229)*F229*G229)</f>
        <v/>
      </c>
      <c r="R229" s="159" t="str">
        <f aca="false">IF(OR(N229="",Q229="",Q229=0),"",N229/Q229)</f>
        <v/>
      </c>
      <c r="S229" s="145" t="str">
        <f aca="false">IF(C229="","",IF(O229="","Open",IF(N229&gt;=0,"Won","Lost")))</f>
        <v/>
      </c>
      <c r="T229" s="150"/>
    </row>
  </sheetData>
  <mergeCells count="68">
    <mergeCell ref="A1:T1"/>
    <mergeCell ref="A2:T2"/>
    <mergeCell ref="A3:T3"/>
    <mergeCell ref="A4:T4"/>
    <mergeCell ref="A5:T5"/>
    <mergeCell ref="A6:D6"/>
    <mergeCell ref="E6:H6"/>
    <mergeCell ref="I6:L6"/>
    <mergeCell ref="M6:P6"/>
    <mergeCell ref="Q6:T6"/>
    <mergeCell ref="A7:D8"/>
    <mergeCell ref="E7:H8"/>
    <mergeCell ref="I7:L8"/>
    <mergeCell ref="M7:P8"/>
    <mergeCell ref="Q7:T8"/>
    <mergeCell ref="A9:T9"/>
    <mergeCell ref="A10:D10"/>
    <mergeCell ref="E10:H10"/>
    <mergeCell ref="I10:L10"/>
    <mergeCell ref="M10:P10"/>
    <mergeCell ref="Q10:T10"/>
    <mergeCell ref="A11:D12"/>
    <mergeCell ref="E11:H12"/>
    <mergeCell ref="I11:L12"/>
    <mergeCell ref="M11:P12"/>
    <mergeCell ref="Q11:T12"/>
    <mergeCell ref="A13:T13"/>
    <mergeCell ref="A14:N14"/>
    <mergeCell ref="O14:T14"/>
    <mergeCell ref="O15:T15"/>
    <mergeCell ref="O16:Q16"/>
    <mergeCell ref="R16:T16"/>
    <mergeCell ref="O17:Q17"/>
    <mergeCell ref="R17:T17"/>
    <mergeCell ref="O18:Q18"/>
    <mergeCell ref="R18:T18"/>
    <mergeCell ref="O19:Q19"/>
    <mergeCell ref="R19:T19"/>
    <mergeCell ref="O20:Q20"/>
    <mergeCell ref="R20:T20"/>
    <mergeCell ref="O21:Q21"/>
    <mergeCell ref="R21:T21"/>
    <mergeCell ref="O22:Q22"/>
    <mergeCell ref="R22:T22"/>
    <mergeCell ref="O23:Q23"/>
    <mergeCell ref="R23:T23"/>
    <mergeCell ref="O24:Q24"/>
    <mergeCell ref="R24:T24"/>
    <mergeCell ref="O25:Q25"/>
    <mergeCell ref="R25:T25"/>
    <mergeCell ref="A26:T26"/>
    <mergeCell ref="A27:T27"/>
    <mergeCell ref="A28:A29"/>
    <mergeCell ref="B28:B29"/>
    <mergeCell ref="C28:C29"/>
    <mergeCell ref="D28:D29"/>
    <mergeCell ref="E28:G28"/>
    <mergeCell ref="H28:J28"/>
    <mergeCell ref="K28:K29"/>
    <mergeCell ref="L28:L29"/>
    <mergeCell ref="M28:M29"/>
    <mergeCell ref="N28:N29"/>
    <mergeCell ref="O28:O29"/>
    <mergeCell ref="P28:P29"/>
    <mergeCell ref="Q28:Q29"/>
    <mergeCell ref="R28:R29"/>
    <mergeCell ref="S28:S29"/>
    <mergeCell ref="T28:T2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LibreOffice/26.2.2.2$Linux_X86_64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2026-04-24T01:08:34Z</dcterms:created>
  <dc:creator>openpyxl</dc:creator>
  <dc:description/>
  <dc:language>en-US</dc:language>
  <cp:lastModifiedBy/>
  <dcterms:modified xsi:type="dcterms:W3CDTF">2026-04-25T03:27:24Z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